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depot\OFMFC\POP\Data_Book\2019\00_All_RH\website\xlsx\"/>
    </mc:Choice>
  </mc:AlternateContent>
  <bookViews>
    <workbookView xWindow="0" yWindow="0" windowWidth="31236" windowHeight="12636"/>
  </bookViews>
  <sheets>
    <sheet name="Human Services" sheetId="22" r:id="rId1"/>
    <sheet name="ST01" sheetId="2" r:id="rId2"/>
    <sheet name="ST02" sheetId="3" r:id="rId3"/>
    <sheet name="ST03" sheetId="4" r:id="rId4"/>
    <sheet name="ST04" sheetId="5" r:id="rId5"/>
    <sheet name="ST05" sheetId="6" r:id="rId6"/>
    <sheet name="ST06" sheetId="21" r:id="rId7"/>
    <sheet name="ST07" sheetId="7" r:id="rId8"/>
    <sheet name="ST08" sheetId="8" r:id="rId9"/>
    <sheet name="ST09" sheetId="9" r:id="rId10"/>
    <sheet name="ST10" sheetId="10" r:id="rId11"/>
    <sheet name="ST11" sheetId="11" r:id="rId12"/>
    <sheet name="ST12" sheetId="12" r:id="rId13"/>
    <sheet name="ST13" sheetId="13" r:id="rId14"/>
    <sheet name="ST14" sheetId="14" r:id="rId15"/>
    <sheet name="ST15" sheetId="20" r:id="rId16"/>
    <sheet name="ST16" sheetId="16" r:id="rId17"/>
    <sheet name="ST17" sheetId="17" r:id="rId18"/>
    <sheet name="ST18" sheetId="18" r:id="rId19"/>
    <sheet name="ST19" sheetId="19" r:id="rId20"/>
  </sheets>
  <definedNames>
    <definedName name="_xlnm.Print_Area" localSheetId="0">'Human Services'!$A$1:$C$23</definedName>
    <definedName name="_xlnm.Print_Area" localSheetId="1">'ST01'!$A$1:$I$56</definedName>
    <definedName name="_xlnm.Print_Area" localSheetId="2">'ST02'!$A$1:$I$51</definedName>
    <definedName name="_xlnm.Print_Area" localSheetId="4">'ST04'!$A$1:$G$57</definedName>
    <definedName name="_xlnm.Print_Area" localSheetId="5">'ST05'!$A$1:$J$15</definedName>
    <definedName name="_xlnm.Print_Area" localSheetId="6">'ST06'!$A$1:$J$60</definedName>
    <definedName name="_xlnm.Print_Area" localSheetId="8">'ST08'!$A$1:$G$57</definedName>
    <definedName name="_xlnm.Print_Area" localSheetId="9">'ST09'!$A$1:$N$37</definedName>
    <definedName name="_xlnm.Print_Area" localSheetId="12">'ST12'!$A$1:$G$110</definedName>
    <definedName name="_xlnm.Print_Area" localSheetId="19">'ST19'!$A$1:$J$36</definedName>
    <definedName name="_xlnm.Print_Titles" localSheetId="3">'ST03'!$1:$4</definedName>
    <definedName name="_xlnm.Print_Titles" localSheetId="4">'ST04'!$1:$4</definedName>
    <definedName name="_xlnm.Print_Titles" localSheetId="8">'ST08'!$1:$3</definedName>
    <definedName name="_xlnm.Print_Titles" localSheetId="10">'ST10'!$1:$3</definedName>
    <definedName name="_xlnm.Print_Titles" localSheetId="12">'ST12'!$1:$5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1" l="1"/>
  <c r="H15" i="21"/>
  <c r="G15" i="21"/>
  <c r="F15" i="21"/>
  <c r="E15" i="21"/>
  <c r="D15" i="21"/>
  <c r="C15" i="21"/>
  <c r="I22" i="2" l="1"/>
  <c r="H22" i="2"/>
  <c r="G22" i="2"/>
  <c r="F22" i="2"/>
  <c r="J10" i="20" l="1"/>
  <c r="J8" i="19" l="1"/>
  <c r="I8" i="19"/>
  <c r="H8" i="19"/>
  <c r="G8" i="19"/>
  <c r="F8" i="19"/>
  <c r="E8" i="19"/>
  <c r="D8" i="19"/>
  <c r="C8" i="19"/>
  <c r="F33" i="16" l="1"/>
  <c r="B33" i="16"/>
  <c r="F32" i="16"/>
  <c r="B32" i="16"/>
  <c r="F31" i="16"/>
  <c r="B31" i="16"/>
  <c r="F30" i="16"/>
  <c r="B30" i="16"/>
  <c r="F29" i="16"/>
  <c r="B29" i="16"/>
  <c r="F25" i="16"/>
  <c r="B25" i="16"/>
  <c r="F24" i="16"/>
  <c r="B24" i="16"/>
  <c r="F23" i="16"/>
  <c r="B23" i="16"/>
  <c r="F22" i="16"/>
  <c r="B22" i="16"/>
  <c r="N22" i="10" l="1"/>
  <c r="M22" i="10"/>
  <c r="L22" i="10"/>
  <c r="K22" i="10"/>
  <c r="J22" i="10"/>
  <c r="I22" i="10"/>
  <c r="H22" i="10"/>
  <c r="G22" i="10"/>
  <c r="F22" i="10"/>
  <c r="E22" i="10"/>
  <c r="D22" i="10"/>
  <c r="C22" i="10"/>
  <c r="B22" i="10"/>
  <c r="J22" i="9" l="1"/>
  <c r="I22" i="9"/>
  <c r="H22" i="9"/>
  <c r="D22" i="9"/>
  <c r="C22" i="9"/>
  <c r="B22" i="9"/>
  <c r="L21" i="9"/>
  <c r="J21" i="9"/>
  <c r="I21" i="9"/>
  <c r="H21" i="9"/>
  <c r="G21" i="9"/>
  <c r="F21" i="9"/>
  <c r="E21" i="9"/>
  <c r="M19" i="9"/>
  <c r="M22" i="9" s="1"/>
  <c r="L19" i="9"/>
  <c r="L22" i="9" s="1"/>
  <c r="K19" i="9"/>
  <c r="K22" i="9" s="1"/>
  <c r="L11" i="9"/>
  <c r="K11" i="9"/>
  <c r="J11" i="9"/>
  <c r="I11" i="9"/>
  <c r="H11" i="9"/>
  <c r="G11" i="9"/>
  <c r="F11" i="9"/>
  <c r="E11" i="9"/>
  <c r="D11" i="9"/>
  <c r="C11" i="9"/>
  <c r="B11" i="9"/>
  <c r="M21" i="9" l="1"/>
  <c r="K21" i="9"/>
  <c r="I14" i="7" l="1"/>
  <c r="H14" i="7"/>
  <c r="I13" i="6" l="1"/>
  <c r="H13" i="6"/>
  <c r="G13" i="6"/>
  <c r="F13" i="6"/>
  <c r="F43" i="5" l="1"/>
  <c r="F42" i="5"/>
  <c r="F41" i="5"/>
  <c r="F40" i="5"/>
  <c r="F39" i="5"/>
  <c r="F38" i="5"/>
  <c r="F37" i="5"/>
  <c r="F36" i="5"/>
  <c r="F19" i="5"/>
  <c r="F18" i="5"/>
  <c r="F17" i="5"/>
  <c r="F16" i="5"/>
  <c r="F15" i="5"/>
  <c r="F14" i="5"/>
  <c r="F13" i="5"/>
  <c r="F12" i="5"/>
  <c r="F10" i="5"/>
  <c r="D59" i="4" l="1"/>
  <c r="I22" i="3" l="1"/>
  <c r="H22" i="3"/>
  <c r="G22" i="3"/>
  <c r="F22" i="3"/>
  <c r="E22" i="3"/>
  <c r="D22" i="3"/>
  <c r="C22" i="3"/>
  <c r="B22" i="3"/>
  <c r="E22" i="2" l="1"/>
  <c r="D22" i="2"/>
  <c r="C22" i="2"/>
  <c r="B22" i="2"/>
</calcChain>
</file>

<file path=xl/comments1.xml><?xml version="1.0" encoding="utf-8"?>
<comments xmlns="http://schemas.openxmlformats.org/spreadsheetml/2006/main">
  <authors>
    <author>Tweet-Campbell, Rachel (DOH)</author>
  </authors>
  <commentList>
    <comment ref="A53" authorId="0" shapeId="0">
      <text>
        <r>
          <rPr>
            <b/>
            <sz val="9"/>
            <color indexed="81"/>
            <rFont val="Tahoma"/>
            <family val="2"/>
          </rPr>
          <t>Tweet-Campbell, Rachel (DOH):</t>
        </r>
        <r>
          <rPr>
            <sz val="9"/>
            <color indexed="81"/>
            <rFont val="Tahoma"/>
            <family val="2"/>
          </rPr>
          <t xml:space="preserve">
Formerly "Social Worker"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Tweet-Campbell, Rachel (DOH):</t>
        </r>
        <r>
          <rPr>
            <sz val="9"/>
            <color indexed="81"/>
            <rFont val="Tahoma"/>
            <family val="2"/>
          </rPr>
          <t xml:space="preserve">
includes Sex Offender Treatment Provider and Affiliate</t>
        </r>
      </text>
    </comment>
  </commentList>
</comments>
</file>

<file path=xl/sharedStrings.xml><?xml version="1.0" encoding="utf-8"?>
<sst xmlns="http://schemas.openxmlformats.org/spreadsheetml/2006/main" count="1067" uniqueCount="710">
  <si>
    <t>INCOME ASSISTANCE PROGRAMS: GRANTS</t>
  </si>
  <si>
    <t>STATE AND FEDERAL FUNDS</t>
  </si>
  <si>
    <t>Department of Social and Health Services | 360-902-0219 | http://www.dshs.wa.gov</t>
  </si>
  <si>
    <t>$ in Thousands</t>
  </si>
  <si>
    <t>State Fiscal Year</t>
  </si>
  <si>
    <r>
      <t>TANF/SFA</t>
    </r>
    <r>
      <rPr>
        <vertAlign val="superscript"/>
        <sz val="10"/>
        <rFont val="Arial"/>
        <family val="2"/>
      </rPr>
      <t>1</t>
    </r>
  </si>
  <si>
    <r>
      <t xml:space="preserve">  Diversion Cash</t>
    </r>
    <r>
      <rPr>
        <vertAlign val="superscript"/>
        <sz val="10"/>
        <rFont val="Arial"/>
        <family val="2"/>
      </rPr>
      <t>2</t>
    </r>
  </si>
  <si>
    <r>
      <t>Income Assistance</t>
    </r>
    <r>
      <rPr>
        <vertAlign val="superscript"/>
        <sz val="10"/>
        <rFont val="Arial"/>
        <family val="2"/>
      </rPr>
      <t>3</t>
    </r>
  </si>
  <si>
    <t xml:space="preserve">  Aged, Blind, Disabled</t>
  </si>
  <si>
    <t>Pregnant Women</t>
  </si>
  <si>
    <r>
      <t>Child Support Recoveries</t>
    </r>
    <r>
      <rPr>
        <u/>
        <vertAlign val="superscript"/>
        <sz val="10"/>
        <rFont val="Arial"/>
        <family val="2"/>
      </rPr>
      <t>4</t>
    </r>
  </si>
  <si>
    <r>
      <t>CEAP</t>
    </r>
    <r>
      <rPr>
        <vertAlign val="superscript"/>
        <sz val="10"/>
        <rFont val="Arial"/>
        <family val="2"/>
      </rPr>
      <t>5</t>
    </r>
  </si>
  <si>
    <r>
      <t>SSI-SSP Payments</t>
    </r>
    <r>
      <rPr>
        <vertAlign val="superscript"/>
        <sz val="10"/>
        <rFont val="Arial"/>
        <family val="2"/>
      </rPr>
      <t>6</t>
    </r>
  </si>
  <si>
    <t>Other Assistance</t>
  </si>
  <si>
    <t xml:space="preserve">  Refugee Assistance</t>
  </si>
  <si>
    <r>
      <t xml:space="preserve">  Food Assistance</t>
    </r>
    <r>
      <rPr>
        <vertAlign val="superscript"/>
        <sz val="10"/>
        <rFont val="Arial"/>
        <family val="2"/>
      </rPr>
      <t>7</t>
    </r>
  </si>
  <si>
    <r>
      <t>Basic Food Program</t>
    </r>
    <r>
      <rPr>
        <vertAlign val="superscript"/>
        <sz val="10"/>
        <rFont val="Arial"/>
        <family val="2"/>
      </rPr>
      <t>8</t>
    </r>
  </si>
  <si>
    <r>
      <t>Working Family Support</t>
    </r>
    <r>
      <rPr>
        <vertAlign val="superscript"/>
        <sz val="10"/>
        <rFont val="Arial"/>
        <family val="2"/>
      </rPr>
      <t>9</t>
    </r>
  </si>
  <si>
    <t>Acronyms:</t>
  </si>
  <si>
    <t>CEAP: Consolidated Emergency Assistance Program.</t>
  </si>
  <si>
    <t>GA: General Assistance.</t>
  </si>
  <si>
    <t>GA-S: General Assistance, Pregnant Women.</t>
  </si>
  <si>
    <t>SFA: State Family Assistance.</t>
  </si>
  <si>
    <t>SNAP - Supplemental Nutrition Assistance Program</t>
  </si>
  <si>
    <t>SSI: Supplemental Security Income.</t>
  </si>
  <si>
    <t>SSP: State Supplemental Program.</t>
  </si>
  <si>
    <t>TANF: Temporary Assistance for Needy Families.</t>
  </si>
  <si>
    <t>WFS - Working Family Support</t>
  </si>
  <si>
    <r>
      <t>1</t>
    </r>
    <r>
      <rPr>
        <sz val="10"/>
        <rFont val="Arial"/>
        <family val="2"/>
      </rPr>
      <t>Includes pregnant women and GH-H.</t>
    </r>
  </si>
  <si>
    <r>
      <t>2</t>
    </r>
    <r>
      <rPr>
        <sz val="10"/>
        <rFont val="Arial"/>
        <family val="2"/>
      </rPr>
      <t>Subtracting cancellations and recoveries from full grant amount. Therefore, Grants in this column include</t>
    </r>
  </si>
  <si>
    <t>adjustments for cancellations and recoveries.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</si>
  <si>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Aged, Blind or Disabled and Pregnant Women Cash Assistance Program's began November 2011.</t>
    </r>
  </si>
  <si>
    <r>
      <t>4</t>
    </r>
    <r>
      <rPr>
        <sz val="10"/>
        <rFont val="Arial"/>
        <family val="2"/>
      </rPr>
      <t>Includes cancellations, recoveries and other cash flow adjustments (updated retroactively).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</si>
  <si>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CEAP includes only Title IV-A costs, excludes Division of Child and Family Services and Juvenile</t>
    </r>
  </si>
  <si>
    <t>Rehabilitation Administration cost.</t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</si>
  <si>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Washington state is required to expend the same amount of state supplemental monies each year.</t>
    </r>
  </si>
  <si>
    <t>Adjustments to the SSP payment amount are made as needed to balance the SSP budget.</t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</si>
  <si>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>Food Assistance program is Washington state's Basic Food program for legal immigrants.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</si>
  <si>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>Numbers include the federally funded Basic Food program (SNAP).</t>
    </r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</si>
  <si>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>Working Family Support started May 2016.</t>
    </r>
  </si>
  <si>
    <t>Note: Monthly Grant Expenditures are being reflected in this report. Detail may not add due to rounding.</t>
  </si>
  <si>
    <t>NA - Not Available.</t>
  </si>
  <si>
    <t>Table: ST01</t>
  </si>
  <si>
    <t>INCOME ASSISTANCE PROGRAMS: CASELOADS</t>
  </si>
  <si>
    <r>
      <t>Average Monthly Caseloads</t>
    </r>
    <r>
      <rPr>
        <b/>
        <i/>
        <vertAlign val="superscript"/>
        <sz val="10"/>
        <rFont val="Arial"/>
        <family val="2"/>
      </rPr>
      <t>1</t>
    </r>
  </si>
  <si>
    <r>
      <t>TANF/SFA</t>
    </r>
    <r>
      <rPr>
        <vertAlign val="superscript"/>
        <sz val="10"/>
        <rFont val="Arial"/>
        <family val="2"/>
      </rPr>
      <t>2</t>
    </r>
  </si>
  <si>
    <r>
      <t>Income Assistance</t>
    </r>
    <r>
      <rPr>
        <vertAlign val="superscript"/>
        <sz val="10"/>
        <rFont val="Arial"/>
        <family val="2"/>
      </rPr>
      <t>4</t>
    </r>
  </si>
  <si>
    <t>SSI-SSP Payments</t>
  </si>
  <si>
    <t>Ineligible Spouses</t>
  </si>
  <si>
    <r>
      <t xml:space="preserve">  Food Assistance</t>
    </r>
    <r>
      <rPr>
        <vertAlign val="superscript"/>
        <sz val="10"/>
        <rFont val="Arial"/>
        <family val="2"/>
      </rPr>
      <t>6</t>
    </r>
  </si>
  <si>
    <r>
      <t>Basic Food Program</t>
    </r>
    <r>
      <rPr>
        <vertAlign val="superscript"/>
        <sz val="10"/>
        <rFont val="Arial"/>
        <family val="2"/>
      </rPr>
      <t>7</t>
    </r>
  </si>
  <si>
    <r>
      <t>Working Family Support</t>
    </r>
    <r>
      <rPr>
        <vertAlign val="superscript"/>
        <sz val="10"/>
        <rFont val="Arial"/>
        <family val="2"/>
      </rPr>
      <t>8</t>
    </r>
  </si>
  <si>
    <r>
      <t>1</t>
    </r>
    <r>
      <rPr>
        <sz val="10"/>
        <rFont val="Arial"/>
        <family val="2"/>
      </rPr>
      <t>Sum of monthly caseloads divided by twelve.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</si>
  <si>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Includes GA-S and GH-H.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</si>
  <si>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Diversion Assistance caseload is being reported using the existing methodology which simply counts the</t>
    </r>
  </si>
  <si>
    <t>number of Assistance Unit's that receive a payment in a specific month.</t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</si>
  <si>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Aged, Blind or Disabled and Pregnant Women Cash Assistance Program's began November 2011.</t>
    </r>
  </si>
  <si>
    <r>
      <t>5</t>
    </r>
    <r>
      <rPr>
        <sz val="10"/>
        <rFont val="Arial"/>
        <family val="2"/>
      </rPr>
      <t>CEAP includes only Title IV-A costs, excludes Division of Child and Family Services and Juvenile</t>
    </r>
  </si>
  <si>
    <t>Administration costs.</t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</si>
  <si>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Food Assistance Program is Washington state's Basic Food Program for legal immigrants.</t>
    </r>
  </si>
  <si>
    <r>
      <t>7</t>
    </r>
    <r>
      <rPr>
        <sz val="10"/>
        <rFont val="Arial"/>
        <family val="2"/>
      </rPr>
      <t>Numbers include the federally funded Basic Food Program (SNAP).</t>
    </r>
  </si>
  <si>
    <r>
      <t>8</t>
    </r>
    <r>
      <rPr>
        <sz val="10"/>
        <rFont val="Arial"/>
        <family val="2"/>
      </rPr>
      <t>Working Family Support started May 2016.</t>
    </r>
  </si>
  <si>
    <t>Note: Detail may not add due to rounding.</t>
  </si>
  <si>
    <t>Table: ST02</t>
  </si>
  <si>
    <t>COMMUNITY SOCIAL SERVICE WORKLOAD INDICATORS</t>
  </si>
  <si>
    <t>Department of Children, Youth and Families | 360-725-4665 | http://www.dcyf.wa.gov</t>
  </si>
  <si>
    <t>Average Monthly Caseloads</t>
  </si>
  <si>
    <r>
      <t>Foster Care - Children in Paid Out-of-Home Placement</t>
    </r>
    <r>
      <rPr>
        <vertAlign val="superscript"/>
        <sz val="10"/>
        <rFont val="Arial"/>
        <family val="2"/>
      </rPr>
      <t>1</t>
    </r>
  </si>
  <si>
    <r>
      <t>Foster Family Care - Basic</t>
    </r>
    <r>
      <rPr>
        <vertAlign val="superscript"/>
        <sz val="10"/>
        <rFont val="Arial"/>
        <family val="2"/>
      </rPr>
      <t>1</t>
    </r>
  </si>
  <si>
    <r>
      <t>Group Care/Ongoing BRS</t>
    </r>
    <r>
      <rPr>
        <vertAlign val="superscript"/>
        <sz val="10"/>
        <rFont val="Arial"/>
        <family val="2"/>
      </rPr>
      <t>1</t>
    </r>
  </si>
  <si>
    <r>
      <t>Unlicensed Kin Placement</t>
    </r>
    <r>
      <rPr>
        <vertAlign val="superscript"/>
        <sz val="10"/>
        <rFont val="Arial"/>
        <family val="2"/>
      </rPr>
      <t>1,2</t>
    </r>
  </si>
  <si>
    <t>Adoption Support Payments -</t>
  </si>
  <si>
    <r>
      <t>Children Receiving Payments</t>
    </r>
    <r>
      <rPr>
        <vertAlign val="superscript"/>
        <sz val="10"/>
        <rFont val="Arial"/>
        <family val="2"/>
      </rPr>
      <t>1</t>
    </r>
  </si>
  <si>
    <r>
      <t>Victims of Domestic Violence - Emergency Services</t>
    </r>
    <r>
      <rPr>
        <vertAlign val="superscript"/>
        <sz val="10"/>
        <rFont val="Arial"/>
        <family val="2"/>
      </rPr>
      <t>3</t>
    </r>
  </si>
  <si>
    <r>
      <t>Calls Received on Statewide Hotline (annual)</t>
    </r>
    <r>
      <rPr>
        <vertAlign val="superscript"/>
        <sz val="10"/>
        <rFont val="Arial"/>
        <family val="2"/>
      </rPr>
      <t>4</t>
    </r>
  </si>
  <si>
    <t>NA</t>
  </si>
  <si>
    <t>Bednights Provided (annual)</t>
  </si>
  <si>
    <t>Adults and Children Sheltered (annual)</t>
  </si>
  <si>
    <t>Aging and Adult Services-Clients Served</t>
  </si>
  <si>
    <t>In-Home Services:</t>
  </si>
  <si>
    <r>
      <t>Chore Services</t>
    </r>
    <r>
      <rPr>
        <vertAlign val="superscript"/>
        <sz val="10"/>
        <rFont val="Arial"/>
        <family val="2"/>
      </rPr>
      <t>5</t>
    </r>
  </si>
  <si>
    <t>Agency Services</t>
  </si>
  <si>
    <t>IPP Hourly Services</t>
  </si>
  <si>
    <t>New Freedom</t>
  </si>
  <si>
    <r>
      <t>RCL Other Services</t>
    </r>
    <r>
      <rPr>
        <vertAlign val="superscript"/>
        <sz val="10"/>
        <rFont val="Arial"/>
        <family val="2"/>
      </rPr>
      <t>6</t>
    </r>
  </si>
  <si>
    <t>Residential Services</t>
  </si>
  <si>
    <t>Adult Family Homes</t>
  </si>
  <si>
    <t>Adult Residential Care</t>
  </si>
  <si>
    <t>Assisted Living</t>
  </si>
  <si>
    <t>Enhanced Services Facilities</t>
  </si>
  <si>
    <r>
      <t>Managed Care Services</t>
    </r>
    <r>
      <rPr>
        <vertAlign val="superscript"/>
        <sz val="10"/>
        <rFont val="Arial"/>
        <family val="2"/>
      </rPr>
      <t>7</t>
    </r>
  </si>
  <si>
    <t>Dementia Specialty-Boarding Homes</t>
  </si>
  <si>
    <t>Other Services:</t>
  </si>
  <si>
    <t>Adult Protective Services - New Clients</t>
  </si>
  <si>
    <r>
      <t>Supported Living</t>
    </r>
    <r>
      <rPr>
        <vertAlign val="superscript"/>
        <sz val="10"/>
        <rFont val="Arial"/>
        <family val="2"/>
      </rPr>
      <t>8</t>
    </r>
  </si>
  <si>
    <t>Adult Day Health</t>
  </si>
  <si>
    <t>Private Duty Nursing</t>
  </si>
  <si>
    <r>
      <t>Nursing Facility</t>
    </r>
    <r>
      <rPr>
        <vertAlign val="superscript"/>
        <sz val="10"/>
        <rFont val="Arial"/>
        <family val="2"/>
      </rPr>
      <t>9</t>
    </r>
  </si>
  <si>
    <r>
      <t>Community Options Program Entry System</t>
    </r>
    <r>
      <rPr>
        <vertAlign val="superscript"/>
        <sz val="10"/>
        <color indexed="8"/>
        <rFont val="Arial"/>
        <family val="2"/>
      </rPr>
      <t>10</t>
    </r>
  </si>
  <si>
    <r>
      <t>Medical Personal Care (MPC)</t>
    </r>
    <r>
      <rPr>
        <vertAlign val="superscript"/>
        <sz val="10"/>
        <rFont val="Arial"/>
        <family val="2"/>
      </rPr>
      <t>11</t>
    </r>
  </si>
  <si>
    <t>Calendar Year</t>
  </si>
  <si>
    <t>Developmental Disabilities - Average End of Month Count</t>
  </si>
  <si>
    <r>
      <t>Community Services</t>
    </r>
    <r>
      <rPr>
        <vertAlign val="superscript"/>
        <sz val="10"/>
        <rFont val="Arial"/>
        <family val="2"/>
      </rPr>
      <t>12</t>
    </r>
  </si>
  <si>
    <r>
      <t>Community Residential Programs</t>
    </r>
    <r>
      <rPr>
        <vertAlign val="superscript"/>
        <sz val="10"/>
        <rFont val="Arial"/>
        <family val="2"/>
      </rPr>
      <t>13</t>
    </r>
  </si>
  <si>
    <t>Personal Care</t>
  </si>
  <si>
    <r>
      <t>Individual and Family Services</t>
    </r>
    <r>
      <rPr>
        <vertAlign val="superscript"/>
        <sz val="10"/>
        <rFont val="Arial"/>
        <family val="2"/>
      </rPr>
      <t>14</t>
    </r>
  </si>
  <si>
    <r>
      <t>County Contract Services</t>
    </r>
    <r>
      <rPr>
        <vertAlign val="superscript"/>
        <sz val="10"/>
        <rFont val="Arial"/>
        <family val="2"/>
      </rPr>
      <t>15</t>
    </r>
  </si>
  <si>
    <t>State Operated Living Alternatives</t>
  </si>
  <si>
    <r>
      <t>Roads to Community Living (RCL)</t>
    </r>
    <r>
      <rPr>
        <vertAlign val="superscript"/>
        <sz val="10"/>
        <rFont val="Arial"/>
        <family val="2"/>
      </rPr>
      <t>6</t>
    </r>
  </si>
  <si>
    <r>
      <t>Other - Professional Services</t>
    </r>
    <r>
      <rPr>
        <vertAlign val="superscript"/>
        <sz val="10"/>
        <rFont val="Arial"/>
        <family val="2"/>
      </rPr>
      <t>16</t>
    </r>
  </si>
  <si>
    <r>
      <t>Residential Habilitation Centers</t>
    </r>
    <r>
      <rPr>
        <vertAlign val="superscript"/>
        <sz val="10"/>
        <rFont val="Arial"/>
        <family val="2"/>
      </rPr>
      <t>17</t>
    </r>
  </si>
  <si>
    <t>Aging Network Services - Clients Served</t>
  </si>
  <si>
    <t>Nutritional Services - Meals Served Per Month</t>
  </si>
  <si>
    <t>Congregate Meals - 1 Year</t>
  </si>
  <si>
    <t>Home Delivered Meals - 1 Year</t>
  </si>
  <si>
    <t xml:space="preserve">Personal Care </t>
  </si>
  <si>
    <t>Information and Assistance</t>
  </si>
  <si>
    <t>Case Management</t>
  </si>
  <si>
    <t>Respite Care</t>
  </si>
  <si>
    <t>BRS: Behavior Rehab Services.</t>
  </si>
  <si>
    <t>CRC: Crisis Residential Center.</t>
  </si>
  <si>
    <t>DDA: Division of Developmental Disabilities.</t>
  </si>
  <si>
    <t>reported by Caseload Forecast Council.</t>
  </si>
  <si>
    <t>with current data reporting on foster care caseload.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</si>
  <si>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Victims of Domestic Violence - Emergency Services was not part of the transfer of DSHS Children's Administration</t>
    </r>
  </si>
  <si>
    <t>programs to DCYF. Data for SFY 2019 forward will be reported by DSHS/ESA.</t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</si>
  <si>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The statewide telephone hotline was discontinued January 1, 2018. Since then domestic violence information and</t>
    </r>
  </si>
  <si>
    <t>referral is available through the online resource Washington State Domestic Violence Information and Referral.</t>
  </si>
  <si>
    <r>
      <rPr>
        <vertAlign val="superscript"/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 xml:space="preserve">Data from September 2015 forward reflects that Chore clients have been moved to CFC and the rest are "inactive." </t>
    </r>
  </si>
  <si>
    <t xml:space="preserve">leave service. </t>
  </si>
  <si>
    <r>
      <rPr>
        <vertAlign val="superscript"/>
        <sz val="10"/>
        <color indexed="8"/>
        <rFont val="Arial"/>
        <family val="2"/>
      </rPr>
      <t>6</t>
    </r>
    <r>
      <rPr>
        <sz val="10"/>
        <color indexed="8"/>
        <rFont val="Arial"/>
        <family val="2"/>
      </rPr>
      <t xml:space="preserve">Data from January 2019 forward reflects that Roads to Community Living grant was due to end December 31, 2018. </t>
    </r>
  </si>
  <si>
    <t>A decision was made to  partially extend the program through 2019. RCL Grant is a one year program for clients</t>
  </si>
  <si>
    <t>discharging from institutional/facility placements. After a year, the client moves to another program.</t>
  </si>
  <si>
    <r>
      <t>7</t>
    </r>
    <r>
      <rPr>
        <sz val="10"/>
        <color rgb="FF000000"/>
        <rFont val="Arial"/>
        <family val="2"/>
      </rPr>
      <t>Managed Care (PACE (formerly called COPES Elder Place), WMIP and formerly MMIP) clients may live in their own</t>
    </r>
  </si>
  <si>
    <t>homes or residential settings.</t>
  </si>
  <si>
    <r>
      <t>8</t>
    </r>
    <r>
      <rPr>
        <sz val="10"/>
        <color rgb="FF000000"/>
        <rFont val="Arial"/>
        <family val="2"/>
      </rPr>
      <t>Supported Living APS Total includes new clients added counts that are reported separately from the APS</t>
    </r>
  </si>
  <si>
    <t>new clients added counts.</t>
  </si>
  <si>
    <r>
      <t>9</t>
    </r>
    <r>
      <rPr>
        <sz val="10"/>
        <color rgb="FF000000"/>
        <rFont val="Arial"/>
        <family val="2"/>
      </rPr>
      <t>Nursing Home clients are counted using full-time bed occupation method: count of bed days divided by the number</t>
    </r>
  </si>
  <si>
    <t>of days in a month instead of the  old method of adjusting head count. The count of clients living in nursing</t>
  </si>
  <si>
    <t>facilities includes State-only clients and clients in State Veteran’s Homes. Effective May 2018 Nursing Home caseload</t>
  </si>
  <si>
    <t>data will reflect only actual caseload provided by the Caseload Forecast Council. Change to this method may result in</t>
  </si>
  <si>
    <t>a gap in data, but does not indicate decline in performance.</t>
  </si>
  <si>
    <r>
      <rPr>
        <vertAlign val="superscript"/>
        <sz val="10"/>
        <color indexed="8"/>
        <rFont val="Arial"/>
        <family val="2"/>
      </rPr>
      <t>10</t>
    </r>
    <r>
      <rPr>
        <sz val="10"/>
        <color indexed="8"/>
        <rFont val="Arial"/>
        <family val="2"/>
      </rPr>
      <t>COPES replaced by CFC July 1, 2015. Fiscal year 2015-17 average caseload updated September 13, 2017.</t>
    </r>
  </si>
  <si>
    <r>
      <rPr>
        <vertAlign val="superscript"/>
        <sz val="10"/>
        <color indexed="8"/>
        <rFont val="Arial"/>
        <family val="2"/>
      </rPr>
      <t>11</t>
    </r>
    <r>
      <rPr>
        <sz val="10"/>
        <color indexed="8"/>
        <rFont val="Arial"/>
        <family val="2"/>
      </rPr>
      <t>MPC mostly replaced by CFC starting July 1, 2015. Fiscal year 2015-17 average caseload updated</t>
    </r>
  </si>
  <si>
    <t>September 13, 2017.</t>
  </si>
  <si>
    <r>
      <t>12</t>
    </r>
    <r>
      <rPr>
        <sz val="10"/>
        <color rgb="FF000000"/>
        <rFont val="Arial"/>
        <family val="2"/>
      </rPr>
      <t>Includes all of the people served by DDA Community Services, including Diversion Beds and Crisis Intervention</t>
    </r>
  </si>
  <si>
    <t>in H54; excludes RHC.</t>
  </si>
  <si>
    <r>
      <t>13</t>
    </r>
    <r>
      <rPr>
        <sz val="10"/>
        <color rgb="FF000000"/>
        <rFont val="Arial"/>
        <family val="2"/>
      </rPr>
      <t xml:space="preserve">Includes nurse delegation services (D1193), Group Homes, Community Institutions for Individuals with Intellectual </t>
    </r>
  </si>
  <si>
    <t>Disabilities, Supported Living and Alternative Living.</t>
  </si>
  <si>
    <r>
      <rPr>
        <vertAlign val="superscript"/>
        <sz val="10"/>
        <color rgb="FF000000"/>
        <rFont val="Arial"/>
        <family val="2"/>
      </rPr>
      <t>14</t>
    </r>
    <r>
      <rPr>
        <sz val="10"/>
        <color rgb="FF000000"/>
        <rFont val="Arial"/>
        <family val="2"/>
      </rPr>
      <t>Data increase from July 2016 forward is due to stepped-up communication push about waiver slot availability from</t>
    </r>
  </si>
  <si>
    <t>both DDA and stakeholders.</t>
  </si>
  <si>
    <r>
      <rPr>
        <vertAlign val="superscript"/>
        <sz val="10"/>
        <rFont val="Arial"/>
        <family val="2"/>
      </rPr>
      <t>15</t>
    </r>
    <r>
      <rPr>
        <sz val="10"/>
        <rFont val="Arial"/>
        <family val="2"/>
      </rPr>
      <t xml:space="preserve">County Contract services (H55) data includes Child Development Services (CDS). Additionally, caseload data prior to </t>
    </r>
  </si>
  <si>
    <t>July 2016 came from CARE County billing data. Starting July 1, 2016, data came from P1 paid claims. May include</t>
  </si>
  <si>
    <t xml:space="preserve">persons counted in other DDD community services programs. Prior to July 2019, was called Employment and Day </t>
  </si>
  <si>
    <t xml:space="preserve">Program clients. </t>
  </si>
  <si>
    <r>
      <t>16</t>
    </r>
    <r>
      <rPr>
        <sz val="10"/>
        <color rgb="FF000000"/>
        <rFont val="Arial"/>
        <family val="2"/>
      </rPr>
      <t>Data from June 2013 forward reflects that H56/Voluntary Placement Caseload and Expenditures are now being</t>
    </r>
  </si>
  <si>
    <t>reported under H54/Professional Services. Data reporting for Professional Services began in July 2011.</t>
  </si>
  <si>
    <r>
      <rPr>
        <vertAlign val="superscript"/>
        <sz val="10"/>
        <color rgb="FF000000"/>
        <rFont val="Arial"/>
        <family val="2"/>
      </rPr>
      <t>17</t>
    </r>
    <r>
      <rPr>
        <sz val="10"/>
        <color rgb="FF000000"/>
        <rFont val="Arial"/>
        <family val="2"/>
      </rPr>
      <t xml:space="preserve">Residential Habilitation Centers provide support to individuals who need Intermediate Care Facility or Nursing Facility </t>
    </r>
  </si>
  <si>
    <t>level of care and includes Lakeland Village, Rainier, Yakima Valley Nurse Facility, Fircrest and G99, Consolidated</t>
  </si>
  <si>
    <t>Support Services.</t>
  </si>
  <si>
    <t>Table: ST03</t>
  </si>
  <si>
    <t>MEDICAL ASSISTANCE PROGRAM: PERSONS AND EXPENDITURES</t>
  </si>
  <si>
    <t>Health Care Authority | 360-725-0753 | http://www.hca.wa.gov</t>
  </si>
  <si>
    <t>$ in Millions</t>
  </si>
  <si>
    <r>
      <t>Expenditures by Program</t>
    </r>
    <r>
      <rPr>
        <vertAlign val="superscript"/>
        <sz val="10"/>
        <rFont val="Arial"/>
        <family val="2"/>
      </rPr>
      <t>1</t>
    </r>
  </si>
  <si>
    <t>Categorically Needy - Title XIX</t>
  </si>
  <si>
    <r>
      <t>Classic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Aged, Blind, Disabled</t>
    </r>
    <r>
      <rPr>
        <vertAlign val="superscript"/>
        <sz val="10"/>
        <rFont val="Arial"/>
        <family val="2"/>
      </rPr>
      <t>2</t>
    </r>
  </si>
  <si>
    <r>
      <t>MAGI - Families, Children, Pregnant Women</t>
    </r>
    <r>
      <rPr>
        <vertAlign val="superscript"/>
        <sz val="10"/>
        <rFont val="Arial"/>
        <family val="2"/>
      </rPr>
      <t>3</t>
    </r>
  </si>
  <si>
    <r>
      <t>Expansion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Childless Adults</t>
    </r>
    <r>
      <rPr>
        <vertAlign val="superscript"/>
        <sz val="10"/>
        <rFont val="Arial"/>
        <family val="2"/>
      </rPr>
      <t>4</t>
    </r>
  </si>
  <si>
    <r>
      <t>Other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Waiver, AEM, Medicare Programs</t>
    </r>
    <r>
      <rPr>
        <vertAlign val="superscript"/>
        <sz val="10"/>
        <rFont val="Arial"/>
        <family val="2"/>
      </rPr>
      <t>5</t>
    </r>
  </si>
  <si>
    <r>
      <t>Medically Needy</t>
    </r>
    <r>
      <rPr>
        <vertAlign val="superscript"/>
        <sz val="10"/>
        <rFont val="Arial"/>
        <family val="2"/>
      </rPr>
      <t>6</t>
    </r>
  </si>
  <si>
    <r>
      <t>State Only</t>
    </r>
    <r>
      <rPr>
        <vertAlign val="superscript"/>
        <sz val="10"/>
        <rFont val="Arial"/>
        <family val="2"/>
      </rPr>
      <t>7</t>
    </r>
  </si>
  <si>
    <r>
      <t>Refugees</t>
    </r>
    <r>
      <rPr>
        <vertAlign val="superscript"/>
        <sz val="10"/>
        <rFont val="Arial"/>
        <family val="2"/>
      </rPr>
      <t>8</t>
    </r>
  </si>
  <si>
    <r>
      <t>CHIP</t>
    </r>
    <r>
      <rPr>
        <vertAlign val="superscript"/>
        <sz val="10"/>
        <rFont val="Arial"/>
        <family val="2"/>
      </rPr>
      <t>9</t>
    </r>
  </si>
  <si>
    <t>Total</t>
  </si>
  <si>
    <t>Average Monthly</t>
  </si>
  <si>
    <t>Persons Certified Eligible</t>
  </si>
  <si>
    <r>
      <t>Classic - Aged, Blind, Disabled</t>
    </r>
    <r>
      <rPr>
        <vertAlign val="superscript"/>
        <sz val="10"/>
        <rFont val="Arial"/>
        <family val="2"/>
      </rPr>
      <t>2</t>
    </r>
  </si>
  <si>
    <t>Inpatient Hospital</t>
  </si>
  <si>
    <t>Physician</t>
  </si>
  <si>
    <t>Drug</t>
  </si>
  <si>
    <t>Outpatient</t>
  </si>
  <si>
    <t>Other</t>
  </si>
  <si>
    <t>Dental</t>
  </si>
  <si>
    <t>Health Maintenance Org.</t>
  </si>
  <si>
    <r>
      <t>1</t>
    </r>
    <r>
      <rPr>
        <sz val="10"/>
        <rFont val="Arial"/>
        <family val="2"/>
      </rPr>
      <t>Includes all medical assistance forecasted programs. Does not include Nursing Home Pro-share, Disproportionate</t>
    </r>
  </si>
  <si>
    <t>Share Hospital payments or Trauma expenditures.</t>
  </si>
  <si>
    <r>
      <t>2</t>
    </r>
    <r>
      <rPr>
        <sz val="10"/>
        <rFont val="Arial"/>
        <family val="2"/>
      </rPr>
      <t>Classic: Includes Presumptive SSI through December. 2013; transferred to expansion in January 2014.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</si>
  <si>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MAGI: Modified Adjusted Gross Income.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</si>
  <si>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Expansion: In January 2014, the Affordable Care Act (ACA) was implemented expanding Medicaid eligibility.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</si>
  <si>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Includes Disability Lifeline/Alcoholism and Drug Addiction Treatment Support Act (ADATSA) Transition Bridge</t>
    </r>
  </si>
  <si>
    <t>Waiver through December 2013; transferred to expansion January 2014; AEM: Alien Emergency Medical.</t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</si>
  <si>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Significant number of Medically Needy clients became eligible January 2014 under ACA income eligibility.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</si>
  <si>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>State program; clients not eligible for other programs primarily due to citizenship status.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</si>
  <si>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>ncludes other refugees that do not qualify for other assistance programs.</t>
    </r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</si>
  <si>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>CHIP: Children’s Health Insurance Plan.</t>
    </r>
  </si>
  <si>
    <t>Table: ST04</t>
  </si>
  <si>
    <t>PUBLIC HEALTH PROGRAM EXPENDITURES</t>
  </si>
  <si>
    <t>LOCAL, STATE AND FEDERAL FUNDS</t>
  </si>
  <si>
    <t>Department of Health | 360-236-4501 | http://www.doh.wa.gov</t>
  </si>
  <si>
    <t>Disease Control &amp; Health Statistics</t>
  </si>
  <si>
    <t>Environmental Public Health</t>
  </si>
  <si>
    <t>Health Services Quality Assurance</t>
  </si>
  <si>
    <t>Prevention &amp; Community Health</t>
  </si>
  <si>
    <t>Business &amp; Operations</t>
  </si>
  <si>
    <t>State Board of Health</t>
  </si>
  <si>
    <t>Table: ST05</t>
  </si>
  <si>
    <t>WASHINGTON STATE SCHOOLS FOR THE BLIND AND DEAF</t>
  </si>
  <si>
    <t>Washington State School for the Blind | 360-696-6321 | http://www.wssb.wa.gov</t>
  </si>
  <si>
    <t>Washington State School for the Deaf | 360-696-6525 | http://www.wsd.wa.gov</t>
  </si>
  <si>
    <t>School for the Blind</t>
  </si>
  <si>
    <r>
      <t>Expenditures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– State</t>
    </r>
  </si>
  <si>
    <r>
      <t>Expenditures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– Outreach Services</t>
    </r>
  </si>
  <si>
    <r>
      <t>Recipients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– Includes Outreach</t>
    </r>
  </si>
  <si>
    <t>School for the Deaf</t>
  </si>
  <si>
    <r>
      <t>Expenditures</t>
    </r>
    <r>
      <rPr>
        <vertAlign val="superscript"/>
        <sz val="10"/>
        <rFont val="Arial"/>
        <family val="2"/>
      </rPr>
      <t>1</t>
    </r>
  </si>
  <si>
    <r>
      <t>Recipients</t>
    </r>
    <r>
      <rPr>
        <vertAlign val="superscript"/>
        <sz val="10"/>
        <rFont val="Arial"/>
        <family val="2"/>
      </rPr>
      <t>2</t>
    </r>
  </si>
  <si>
    <r>
      <t>1</t>
    </r>
    <r>
      <rPr>
        <sz val="10"/>
        <rFont val="Arial"/>
        <family val="2"/>
      </rPr>
      <t>All sources except capital.</t>
    </r>
  </si>
  <si>
    <r>
      <t>2</t>
    </r>
    <r>
      <rPr>
        <sz val="10"/>
        <rFont val="Arial"/>
        <family val="2"/>
      </rPr>
      <t>For Blind, recipients are monthly; for Deaf, annual. (WSSB is reporting annual figures as of 2011)</t>
    </r>
  </si>
  <si>
    <t>Table: ST07</t>
  </si>
  <si>
    <t>DEVELOPMENTAL DISABILITIES: EXPENDITURES AND RECIPIENTS</t>
  </si>
  <si>
    <t>Expenditures</t>
  </si>
  <si>
    <r>
      <t>Community Services</t>
    </r>
    <r>
      <rPr>
        <vertAlign val="superscript"/>
        <sz val="10"/>
        <rFont val="Arial"/>
        <family val="2"/>
      </rPr>
      <t>1</t>
    </r>
  </si>
  <si>
    <r>
      <t>State Operated Living Alternatives</t>
    </r>
    <r>
      <rPr>
        <vertAlign val="superscript"/>
        <sz val="10"/>
        <rFont val="Arial"/>
        <family val="2"/>
      </rPr>
      <t>2</t>
    </r>
  </si>
  <si>
    <t>Field Services (H57)</t>
  </si>
  <si>
    <r>
      <t>Community Residential Programs</t>
    </r>
    <r>
      <rPr>
        <vertAlign val="superscript"/>
        <sz val="10"/>
        <rFont val="Arial"/>
        <family val="2"/>
      </rPr>
      <t>3</t>
    </r>
  </si>
  <si>
    <r>
      <t>Individual &amp; Family Services</t>
    </r>
    <r>
      <rPr>
        <vertAlign val="superscript"/>
        <sz val="10"/>
        <rFont val="Arial"/>
        <family val="2"/>
      </rPr>
      <t>4</t>
    </r>
  </si>
  <si>
    <r>
      <t>County Contract Services</t>
    </r>
    <r>
      <rPr>
        <vertAlign val="superscript"/>
        <sz val="10"/>
        <rFont val="Arial"/>
        <family val="2"/>
      </rPr>
      <t>5</t>
    </r>
  </si>
  <si>
    <r>
      <t>Professional Services</t>
    </r>
    <r>
      <rPr>
        <vertAlign val="superscript"/>
        <sz val="10"/>
        <rFont val="Arial"/>
        <family val="2"/>
      </rPr>
      <t>6</t>
    </r>
  </si>
  <si>
    <t>Other Community Services</t>
  </si>
  <si>
    <r>
      <t>Residential Habilitation Centers</t>
    </r>
    <r>
      <rPr>
        <vertAlign val="superscript"/>
        <sz val="10"/>
        <rFont val="Arial"/>
        <family val="2"/>
      </rPr>
      <t>7</t>
    </r>
  </si>
  <si>
    <r>
      <t>Community Services</t>
    </r>
    <r>
      <rPr>
        <vertAlign val="superscript"/>
        <sz val="10"/>
        <rFont val="Arial"/>
        <family val="2"/>
      </rPr>
      <t>8</t>
    </r>
  </si>
  <si>
    <r>
      <t>Road to Community Living</t>
    </r>
    <r>
      <rPr>
        <vertAlign val="superscript"/>
        <sz val="10"/>
        <rFont val="Arial"/>
        <family val="2"/>
      </rPr>
      <t>9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</si>
  <si>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Total Community Services expenditures includes SOLA, Diversion Beds and Crisis Intervention in Profession Services;</t>
    </r>
  </si>
  <si>
    <t>excludes Residential Habilitation Centers expenditures.</t>
  </si>
  <si>
    <r>
      <t>2</t>
    </r>
    <r>
      <rPr>
        <sz val="10"/>
        <rFont val="Arial"/>
        <family val="2"/>
      </rPr>
      <t>Includes staff and administrative costs.</t>
    </r>
  </si>
  <si>
    <r>
      <t>3</t>
    </r>
    <r>
      <rPr>
        <sz val="10"/>
        <rFont val="Arial"/>
        <family val="2"/>
      </rPr>
      <t>Includes nurse delegation services, Group Homes, Community Institutions for Individuals with Intellectual Disabilities,</t>
    </r>
  </si>
  <si>
    <t>Supported Living and Alternative Living.</t>
  </si>
  <si>
    <r>
      <t>4</t>
    </r>
    <r>
      <rPr>
        <sz val="10"/>
        <rFont val="Arial"/>
        <family val="2"/>
      </rPr>
      <t>Previously called Family Support Services. Data increase from July 2016 forward is due to stepped-up communication</t>
    </r>
  </si>
  <si>
    <t>push about waiver slot availability from both DDA and stakeholders.</t>
  </si>
  <si>
    <r>
      <t>5</t>
    </r>
    <r>
      <rPr>
        <sz val="10"/>
        <rFont val="Arial"/>
        <family val="2"/>
      </rPr>
      <t>County Contract services data includes Child Development Services. Additionally, caseload data prior to July 2016</t>
    </r>
  </si>
  <si>
    <t>from CARE County billing data. Starting July 1, 2016, data came from P1 paid claims. Prior to July 2019, was called</t>
  </si>
  <si>
    <t>Employment and Day Program clients.</t>
  </si>
  <si>
    <r>
      <t>6</t>
    </r>
    <r>
      <rPr>
        <sz val="10"/>
        <rFont val="Arial"/>
        <family val="2"/>
      </rPr>
      <t>Data from June 2013 forward reflects that Voluntary Placement Caseload and Expenditures are now being reported</t>
    </r>
  </si>
  <si>
    <t>under Professional Services. Data reporting for Professional Services began in July 11.</t>
  </si>
  <si>
    <r>
      <t>7</t>
    </r>
    <r>
      <rPr>
        <sz val="10"/>
        <rFont val="Arial"/>
        <family val="2"/>
      </rPr>
      <t>Residential Habilitation Centers provide support to individuals who need Intermediate Care Facility or Nursing Facility,</t>
    </r>
  </si>
  <si>
    <t>level of care, and includes Lakeland Village, Rainier, Yakima Valley NF, Fircrest Nursing Facility and G99, Consolidated.</t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</si>
  <si>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>Community Services count represents the number of unduplicated clients who received a payment from ProviderOne or</t>
    </r>
  </si>
  <si>
    <t>are recorded in the CARE residence table as residing in a SOLA or ICFID or Community Crisis Stabilization Services.</t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</si>
  <si>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>Data from January 2019 forward reflects that Roads to Community Living (RCL) grant was due to end December 31, 2018.</t>
    </r>
  </si>
  <si>
    <t>A decision was made to partially extend the program through 2019. RCL Grant is a one year program for clients discharging</t>
  </si>
  <si>
    <t>from institutional/facility placements. After a year, the client moves to another program.</t>
  </si>
  <si>
    <t>Note: Expenditure data may be adjusted for late billings. Client served data reflects an UNDUPLICATED count.</t>
  </si>
  <si>
    <t>Unless specified, most of the DDA data comes from two primary systems: SSPS and ProviderOne.</t>
  </si>
  <si>
    <t>Table: ST08</t>
  </si>
  <si>
    <t>NURSING HOMES: OCCUPANCY AND EXPENDITURES</t>
  </si>
  <si>
    <r>
      <t>Population Aged 65+</t>
    </r>
    <r>
      <rPr>
        <u/>
        <vertAlign val="superscript"/>
        <sz val="10"/>
        <rFont val="Arial"/>
        <family val="2"/>
      </rPr>
      <t>1</t>
    </r>
  </si>
  <si>
    <t xml:space="preserve">  Rate Per 1,000 Total Pop.</t>
  </si>
  <si>
    <r>
      <t>Nursing Home Data</t>
    </r>
    <r>
      <rPr>
        <vertAlign val="superscript"/>
        <sz val="10"/>
        <rFont val="Arial"/>
        <family val="2"/>
      </rPr>
      <t>2</t>
    </r>
  </si>
  <si>
    <t xml:space="preserve">  Number of Facilities</t>
  </si>
  <si>
    <r>
      <t xml:space="preserve">  Total Beds</t>
    </r>
    <r>
      <rPr>
        <vertAlign val="superscript"/>
        <sz val="10"/>
        <rFont val="Arial"/>
        <family val="2"/>
      </rPr>
      <t>3</t>
    </r>
  </si>
  <si>
    <t xml:space="preserve">  Beds per 1,000 Pop. Aged 65+</t>
  </si>
  <si>
    <r>
      <t>Average Bed Occupancy</t>
    </r>
    <r>
      <rPr>
        <u/>
        <vertAlign val="superscript"/>
        <sz val="10"/>
        <rFont val="Arial"/>
        <family val="2"/>
      </rPr>
      <t>4</t>
    </r>
  </si>
  <si>
    <t xml:space="preserve">  Percent Occupied</t>
  </si>
  <si>
    <t xml:space="preserve">  Medicaid Beds</t>
  </si>
  <si>
    <t xml:space="preserve">  Percent of Total Beds</t>
  </si>
  <si>
    <r>
      <t>Nursing Home Expenditures</t>
    </r>
    <r>
      <rPr>
        <sz val="10"/>
        <rFont val="Arial"/>
        <family val="2"/>
      </rPr>
      <t xml:space="preserve"> - $</t>
    </r>
  </si>
  <si>
    <r>
      <t xml:space="preserve">  Total Expenditures</t>
    </r>
    <r>
      <rPr>
        <vertAlign val="superscript"/>
        <sz val="10"/>
        <rFont val="Arial"/>
        <family val="2"/>
      </rPr>
      <t>5</t>
    </r>
  </si>
  <si>
    <r>
      <t>Daily Rates</t>
    </r>
    <r>
      <rPr>
        <u/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 - $</t>
    </r>
  </si>
  <si>
    <t xml:space="preserve">  Patient Contribution</t>
  </si>
  <si>
    <t xml:space="preserve">  State Contribution</t>
  </si>
  <si>
    <t xml:space="preserve">  Medicaid Rate</t>
  </si>
  <si>
    <t>Patient Rate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</si>
  <si>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OFM November 1 State Population Forecast.</t>
    </r>
  </si>
  <si>
    <r>
      <t>2</t>
    </r>
    <r>
      <rPr>
        <sz val="10"/>
        <rFont val="Arial"/>
        <family val="2"/>
      </rPr>
      <t>Excludes institutions for mentally retarded and military veteran families.</t>
    </r>
  </si>
  <si>
    <r>
      <t>3</t>
    </r>
    <r>
      <rPr>
        <sz val="10"/>
        <rFont val="Arial"/>
        <family val="2"/>
      </rPr>
      <t>Certified and/or licensed beds.</t>
    </r>
  </si>
  <si>
    <r>
      <t>4</t>
    </r>
    <r>
      <rPr>
        <sz val="10"/>
        <rFont val="Arial"/>
        <family val="2"/>
      </rPr>
      <t>Data is from the Bed utilization spreadsheet that is generated from the Nursing Home Medicaid Cost Reports annually. These cost reports can overstate</t>
    </r>
  </si>
  <si>
    <t>the number of facilities and beds, as it represents the count of beds per vender number. Vendor numbers increase with the change of ownerships.</t>
  </si>
  <si>
    <r>
      <t>5</t>
    </r>
    <r>
      <rPr>
        <sz val="10"/>
        <rFont val="Arial"/>
        <family val="2"/>
      </rPr>
      <t>Dollars in thousands.</t>
    </r>
  </si>
  <si>
    <r>
      <t>6</t>
    </r>
    <r>
      <rPr>
        <sz val="10"/>
        <rFont val="Arial"/>
        <family val="2"/>
      </rPr>
      <t>Source data is Medicaid Revenue and Census CARRC table for Class Code 20, 26, 45, 50, 60 by Fiscal Year. Calculation of weighted rates are</t>
    </r>
  </si>
  <si>
    <t>Total Medicaid Rate Billed Dollars divided by Billed Days, State Portion Rate is Paid Dollars divided by Paid Days, and Patient Contribution is</t>
  </si>
  <si>
    <t>difference between Total Medicaid Rate minus State Portion Rate. Rates are as of right now and do not include lag of billing.</t>
  </si>
  <si>
    <t xml:space="preserve">Note: Data exclude individuals with intellectual disabilities (ID) in Intermediate Care Facilities (ICFs). ICF-ID data are included in Tables ST03 and ST06 </t>
  </si>
  <si>
    <t>under Residential Habilitation Centers.</t>
  </si>
  <si>
    <t>Table: ST09</t>
  </si>
  <si>
    <t>REPORTED COMMUNICABLE DISEASES</t>
  </si>
  <si>
    <t>Department of Health | 206-418-5500 | http://www.doh.wa.gov</t>
  </si>
  <si>
    <t>Number of Cases</t>
  </si>
  <si>
    <t>Vaccine Preventable</t>
  </si>
  <si>
    <r>
      <t xml:space="preserve">   Diphtheria</t>
    </r>
    <r>
      <rPr>
        <vertAlign val="superscript"/>
        <sz val="10"/>
        <rFont val="Arial"/>
        <family val="2"/>
      </rPr>
      <t>1</t>
    </r>
  </si>
  <si>
    <t>--</t>
  </si>
  <si>
    <t xml:space="preserve">   Measles</t>
  </si>
  <si>
    <t xml:space="preserve">   Mumps</t>
  </si>
  <si>
    <t xml:space="preserve">   Pertussis</t>
  </si>
  <si>
    <t xml:space="preserve">   Poliomyelitis</t>
  </si>
  <si>
    <t xml:space="preserve">   Rubella</t>
  </si>
  <si>
    <t xml:space="preserve">   Tetanus</t>
  </si>
  <si>
    <t>Gastroenteric</t>
  </si>
  <si>
    <t xml:space="preserve">   Campylobacteriosis</t>
  </si>
  <si>
    <t xml:space="preserve">   Enterohemorrhagic E. Coli</t>
  </si>
  <si>
    <t xml:space="preserve">   Giardiasis</t>
  </si>
  <si>
    <t xml:space="preserve">   Salmonellosis</t>
  </si>
  <si>
    <t xml:space="preserve">   Shigellosis</t>
  </si>
  <si>
    <t>Sexually Transmitted Disease</t>
  </si>
  <si>
    <r>
      <t xml:space="preserve">   HIV</t>
    </r>
    <r>
      <rPr>
        <vertAlign val="superscript"/>
        <sz val="10"/>
        <rFont val="Arial"/>
        <family val="2"/>
      </rPr>
      <t>2</t>
    </r>
  </si>
  <si>
    <t xml:space="preserve">   Chlamydia</t>
  </si>
  <si>
    <t xml:space="preserve">   Gonorrhea</t>
  </si>
  <si>
    <r>
      <t xml:space="preserve">   Syphilis</t>
    </r>
    <r>
      <rPr>
        <vertAlign val="superscript"/>
        <sz val="10"/>
        <rFont val="Arial"/>
        <family val="2"/>
      </rPr>
      <t>3</t>
    </r>
  </si>
  <si>
    <r>
      <t>Meningitis</t>
    </r>
    <r>
      <rPr>
        <vertAlign val="superscript"/>
        <sz val="10"/>
        <rFont val="Arial"/>
        <family val="2"/>
      </rPr>
      <t>4</t>
    </r>
  </si>
  <si>
    <t xml:space="preserve">   Haemophilus Influenzae</t>
  </si>
  <si>
    <t xml:space="preserve">   Meningococcal</t>
  </si>
  <si>
    <t>Selected Other</t>
  </si>
  <si>
    <r>
      <t xml:space="preserve">   Food Poisoning Cases</t>
    </r>
    <r>
      <rPr>
        <vertAlign val="superscript"/>
        <sz val="10"/>
        <rFont val="Arial"/>
        <family val="2"/>
      </rPr>
      <t>5</t>
    </r>
  </si>
  <si>
    <t xml:space="preserve">     Food Poisoning Outbreaks</t>
  </si>
  <si>
    <t xml:space="preserve">   Hepatitis A</t>
  </si>
  <si>
    <r>
      <t xml:space="preserve">   Hepatitis B, acute</t>
    </r>
    <r>
      <rPr>
        <vertAlign val="superscript"/>
        <sz val="10"/>
        <rFont val="Arial"/>
        <family val="2"/>
      </rPr>
      <t>6</t>
    </r>
  </si>
  <si>
    <r>
      <t xml:space="preserve">   Hepatitis B, chronic</t>
    </r>
    <r>
      <rPr>
        <vertAlign val="superscript"/>
        <sz val="10"/>
        <rFont val="Arial"/>
        <family val="2"/>
      </rPr>
      <t>7,9</t>
    </r>
  </si>
  <si>
    <t xml:space="preserve">   Hepatitis C, acute</t>
  </si>
  <si>
    <r>
      <t xml:space="preserve">   Hepatitis C, chronic</t>
    </r>
    <r>
      <rPr>
        <vertAlign val="superscript"/>
        <sz val="10"/>
        <rFont val="Arial"/>
        <family val="2"/>
      </rPr>
      <t>8,9</t>
    </r>
  </si>
  <si>
    <t xml:space="preserve">   Tuberculosis</t>
  </si>
  <si>
    <r>
      <t>1</t>
    </r>
    <r>
      <rPr>
        <sz val="10"/>
        <rFont val="Arial"/>
        <family val="2"/>
      </rPr>
      <t>Only toxicogenic cases reported.</t>
    </r>
  </si>
  <si>
    <r>
      <t>2</t>
    </r>
    <r>
      <rPr>
        <sz val="10"/>
        <rFont val="Arial"/>
        <family val="2"/>
      </rPr>
      <t>New HIV cases per year. "Incident cases" refers to the number of people newly diagnosed with HIV in Washington state in a given year. As a change from</t>
    </r>
  </si>
  <si>
    <t>the methodology of previous years, a person who self-reports a positive HIV test six months before the earliest evidence of his/her positive HIV status in</t>
  </si>
  <si>
    <t>is not considered a new diagnosis in Washington state. Such people are likely to have been previously diagnosed in other states or counties.</t>
  </si>
  <si>
    <r>
      <t>3</t>
    </r>
    <r>
      <rPr>
        <sz val="10"/>
        <rFont val="Arial"/>
        <family val="2"/>
      </rPr>
      <t>Primary and Secondary staged syphilis only.</t>
    </r>
  </si>
  <si>
    <r>
      <t>4</t>
    </r>
    <r>
      <rPr>
        <sz val="10"/>
        <rFont val="Arial"/>
        <family val="2"/>
      </rPr>
      <t xml:space="preserve">Does not include aseptic (viral) meningitis. </t>
    </r>
  </si>
  <si>
    <r>
      <t>5</t>
    </r>
    <r>
      <rPr>
        <sz val="10"/>
        <rFont val="Arial"/>
        <family val="2"/>
      </rPr>
      <t>Excludes botulism. One outbreak may involve several cases. Number of outbreaks are not included in “Other” totals.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</si>
  <si>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Infection with the hepatitis B virus is considered acute when clinical and laboratory evidence suggest infection occurred within six months of reporting to</t>
    </r>
  </si>
  <si>
    <t>public health authorities.</t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</si>
  <si>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>Infection with the hepatitis B virus is considered chronic when clinical and laboratory evidence suggest infection occurred more than six months prior to</t>
    </r>
  </si>
  <si>
    <t>reporting to public health authorities.</t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</si>
  <si>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Infection with the hepatitis C virus is considered to be chronic when clinical and laboratory evidence suggest infection </t>
    </r>
  </si>
  <si>
    <t>occurred more than six months prior to reporting to public health authorities.</t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</si>
  <si>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 xml:space="preserve">Calendar year of case reporting is based on the date of diagnosis whenever available - otherwise it is based on the date public health authorities first were </t>
    </r>
  </si>
  <si>
    <t xml:space="preserve">notified of the case, created a new case report, or completed case reporting. Includes cases classified as confirmed or probable based on available laboratory </t>
  </si>
  <si>
    <t>data and established classification criteria. Chronic hepatitis B data for 2013-2014 are incomplete.</t>
  </si>
  <si>
    <t>Table: ST10</t>
  </si>
  <si>
    <t>TOTAL DEATHS BY SELECTED AGE GROUPS</t>
  </si>
  <si>
    <t>WITH THE FIVE LEADING CAUSES OF DEATH</t>
  </si>
  <si>
    <t>Number</t>
  </si>
  <si>
    <t>Rank</t>
  </si>
  <si>
    <t>Total Under 1 Year</t>
  </si>
  <si>
    <t>Congenital Malformations</t>
  </si>
  <si>
    <t>Short Gestation &amp; Low Birth Weight</t>
  </si>
  <si>
    <t>Sudden Infant Death Syndrome</t>
  </si>
  <si>
    <t>Maternal Complications of Pregnancy</t>
  </si>
  <si>
    <t>Complications of Cord &amp; Membranes</t>
  </si>
  <si>
    <t>Accidents</t>
  </si>
  <si>
    <r>
      <t>*</t>
    </r>
    <r>
      <rPr>
        <vertAlign val="superscript"/>
        <sz val="10"/>
        <rFont val="Arial"/>
        <family val="2"/>
      </rPr>
      <t>1</t>
    </r>
  </si>
  <si>
    <t>*1</t>
  </si>
  <si>
    <t>Total 1-14</t>
  </si>
  <si>
    <t>Malignant Neoplasms</t>
  </si>
  <si>
    <t>Homicide</t>
  </si>
  <si>
    <t>Congenital Anomalies</t>
  </si>
  <si>
    <t>Suicide</t>
  </si>
  <si>
    <t>Conditions Originating in Perinatal</t>
  </si>
  <si>
    <t>Total 15-24</t>
  </si>
  <si>
    <t>Diseases of Heart</t>
  </si>
  <si>
    <t>Total 25-44</t>
  </si>
  <si>
    <t>Chronic Liver Disease &amp; Cirrhosis</t>
  </si>
  <si>
    <t xml:space="preserve">Total 45-64 </t>
  </si>
  <si>
    <t>Chronic Lower Respiratory Diseases</t>
  </si>
  <si>
    <t>Total 65 &amp; Over</t>
  </si>
  <si>
    <t>Alzheimer's Disease</t>
  </si>
  <si>
    <t>Cerebrovascular Diseases</t>
  </si>
  <si>
    <r>
      <t>1</t>
    </r>
    <r>
      <rPr>
        <sz val="10"/>
        <rFont val="Arial"/>
        <family val="2"/>
      </rPr>
      <t>These causes of death do not rank in the top five leading causes for these years.</t>
    </r>
  </si>
  <si>
    <t>Note: Leading cause of death rankings based on criteria set by the National Center for Health Statistics.</t>
  </si>
  <si>
    <t>Table: ST11</t>
  </si>
  <si>
    <t>LICENSED HEALTH PROFESSIONALS</t>
  </si>
  <si>
    <t>Department of Health | 360-236-4800 | http://www.doh.wa.gov</t>
  </si>
  <si>
    <t>As of June 30</t>
  </si>
  <si>
    <t>Type</t>
  </si>
  <si>
    <t>Licensed</t>
  </si>
  <si>
    <t>Advanced Registered Nurse Practitioner</t>
  </si>
  <si>
    <r>
      <t>Applied Behavior Analyst Assistant</t>
    </r>
    <r>
      <rPr>
        <vertAlign val="superscript"/>
        <sz val="10"/>
        <rFont val="Arial"/>
        <family val="2"/>
      </rPr>
      <t>1</t>
    </r>
  </si>
  <si>
    <r>
      <t>Applied Behavior Analyst</t>
    </r>
    <r>
      <rPr>
        <vertAlign val="superscript"/>
        <sz val="10"/>
        <rFont val="Arial"/>
        <family val="2"/>
      </rPr>
      <t>1</t>
    </r>
  </si>
  <si>
    <t>Athletic Trainer</t>
  </si>
  <si>
    <t>Audiologist</t>
  </si>
  <si>
    <t>Chiropractor</t>
  </si>
  <si>
    <t>Dental Hygienist</t>
  </si>
  <si>
    <t>Dentist</t>
  </si>
  <si>
    <t>Denturist</t>
  </si>
  <si>
    <t>Dispensing Optician</t>
  </si>
  <si>
    <t>East Asian Medicine Practitioner</t>
  </si>
  <si>
    <t>Expanded Function Dental Auxiliary</t>
  </si>
  <si>
    <t>Genetic Counselor</t>
  </si>
  <si>
    <t>Hearing Aid Specialist</t>
  </si>
  <si>
    <t>Licensed Practical Nurse</t>
  </si>
  <si>
    <t>Marriage and Family Therapist</t>
  </si>
  <si>
    <t>Marriage and Family Therapist Associate</t>
  </si>
  <si>
    <t>Massage Therapist</t>
  </si>
  <si>
    <t>Mental Health Counselor</t>
  </si>
  <si>
    <t>Mental Health Counselor Associate</t>
  </si>
  <si>
    <t>Midwife</t>
  </si>
  <si>
    <t>Naturopathic Physician</t>
  </si>
  <si>
    <t>Nursing Home Administrator</t>
  </si>
  <si>
    <t>Occupational Therapist</t>
  </si>
  <si>
    <t>Occupational Therapy Assistant</t>
  </si>
  <si>
    <t>Ocularist</t>
  </si>
  <si>
    <t>Optometrist</t>
  </si>
  <si>
    <t>Orthotics Prosthetics</t>
  </si>
  <si>
    <t>Osteopathic Physician</t>
  </si>
  <si>
    <t>Osteopathic Physician Assistant</t>
  </si>
  <si>
    <t>Pharmacist</t>
  </si>
  <si>
    <t>Pharmacy Assistant</t>
  </si>
  <si>
    <t>Physical Therapist</t>
  </si>
  <si>
    <t>Physical Therapist Assistant</t>
  </si>
  <si>
    <t>Physician Assistant</t>
  </si>
  <si>
    <t>Podiatrist</t>
  </si>
  <si>
    <t>Psychologist</t>
  </si>
  <si>
    <t>Registered Nurse</t>
  </si>
  <si>
    <t>Respiratory Care Practitioner</t>
  </si>
  <si>
    <t>Retired Volunteer Medical Worker</t>
  </si>
  <si>
    <t>Social Worker Advanced License</t>
  </si>
  <si>
    <t>Social Worker Associate Advanced License</t>
  </si>
  <si>
    <t>Social Worker Associate Independent Clinical License</t>
  </si>
  <si>
    <t>Social Worker Independent Clinical License</t>
  </si>
  <si>
    <t>Speech Language Pathologist</t>
  </si>
  <si>
    <t>Veterinarian</t>
  </si>
  <si>
    <t>Veterinary Technician</t>
  </si>
  <si>
    <t>Certified</t>
  </si>
  <si>
    <t>Advanced Emergency Medical Technician</t>
  </si>
  <si>
    <t>Animal Massage Practitioner</t>
  </si>
  <si>
    <t>Cardiovascular Invasive Specialist</t>
  </si>
  <si>
    <r>
      <t>Certified Behavior Technician</t>
    </r>
    <r>
      <rPr>
        <vertAlign val="superscript"/>
        <sz val="10"/>
        <rFont val="Arial"/>
        <family val="2"/>
      </rPr>
      <t>1</t>
    </r>
  </si>
  <si>
    <t>Chemical Dependency Professional</t>
  </si>
  <si>
    <t>Chemical Dependency Professional Trainee</t>
  </si>
  <si>
    <t>Counselor Certified</t>
  </si>
  <si>
    <t>Counselor Certified Adviser</t>
  </si>
  <si>
    <t>Dental Anesthesia Assistant</t>
  </si>
  <si>
    <t>Dietitian Nutritionist</t>
  </si>
  <si>
    <t>Emergency Medical Responder</t>
  </si>
  <si>
    <t>Emergency Medical Technician</t>
  </si>
  <si>
    <r>
      <t>Health Care Assistant</t>
    </r>
    <r>
      <rPr>
        <vertAlign val="superscript"/>
        <sz val="10"/>
        <rFont val="Arial"/>
        <family val="2"/>
      </rPr>
      <t>2</t>
    </r>
  </si>
  <si>
    <t>Home Care Aide</t>
  </si>
  <si>
    <r>
      <t>Intermediate Life Support Technician</t>
    </r>
    <r>
      <rPr>
        <vertAlign val="superscript"/>
        <sz val="10"/>
        <rFont val="Arial"/>
        <family val="2"/>
      </rPr>
      <t>3</t>
    </r>
  </si>
  <si>
    <r>
      <t>Intravenous Therapy Technician</t>
    </r>
    <r>
      <rPr>
        <vertAlign val="superscript"/>
        <sz val="10"/>
        <rFont val="Arial"/>
        <family val="2"/>
      </rPr>
      <t>3</t>
    </r>
  </si>
  <si>
    <t>Medical Assistant, Certified</t>
  </si>
  <si>
    <t>Medical Marijuana Consultant</t>
  </si>
  <si>
    <t>Nursing Assistant, Certified</t>
  </si>
  <si>
    <t>Paramedic</t>
  </si>
  <si>
    <t>Pharmacy Technician</t>
  </si>
  <si>
    <t>Radiological Technologist</t>
  </si>
  <si>
    <t>Radiologist Assistant</t>
  </si>
  <si>
    <t>Reflexologist</t>
  </si>
  <si>
    <t>Sex Offender Treatment Provider and Affiliate</t>
  </si>
  <si>
    <t>Speech Language Pathology Assistant</t>
  </si>
  <si>
    <t>Registered</t>
  </si>
  <si>
    <t>Chiropractic X-Ray Technician</t>
  </si>
  <si>
    <t>Counselor Agency Affiliated</t>
  </si>
  <si>
    <r>
      <t>Counselor Registered</t>
    </r>
    <r>
      <rPr>
        <vertAlign val="superscript"/>
        <sz val="10"/>
        <rFont val="Arial"/>
        <family val="2"/>
      </rPr>
      <t>3</t>
    </r>
  </si>
  <si>
    <t>Dental Assistant</t>
  </si>
  <si>
    <t>Dispensing Optician Apprentice</t>
  </si>
  <si>
    <t>Hypnotherapist</t>
  </si>
  <si>
    <t>Medical Assistant, Registered</t>
  </si>
  <si>
    <t>Nurse Technician</t>
  </si>
  <si>
    <t>Nursing Assistant, Registered</t>
  </si>
  <si>
    <t>Nursing Pool Operator</t>
  </si>
  <si>
    <t>Ocularist Apprentice</t>
  </si>
  <si>
    <t>Pharmacist Intern</t>
  </si>
  <si>
    <t>Recreational Therapist</t>
  </si>
  <si>
    <t>Surgical Technologist</t>
  </si>
  <si>
    <t>Veterinary Medication Clerk</t>
  </si>
  <si>
    <t>X-Ray Technician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</si>
  <si>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Added since last reporting period.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</si>
  <si>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Removed in 2013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</si>
  <si>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Removed in 2011.</t>
    </r>
  </si>
  <si>
    <t>Table: ST12</t>
  </si>
  <si>
    <t>PRIVATE HEALTH CARE FACILITIES</t>
  </si>
  <si>
    <t>Department of Health | 360-236-4210 | http://www.doh.wa.gov</t>
  </si>
  <si>
    <t>Operating</t>
  </si>
  <si>
    <t>Number of</t>
  </si>
  <si>
    <t>Average</t>
  </si>
  <si>
    <t>Expense</t>
  </si>
  <si>
    <t>Calendar</t>
  </si>
  <si>
    <t>Available</t>
  </si>
  <si>
    <t>Daily</t>
  </si>
  <si>
    <t>Length of</t>
  </si>
  <si>
    <t>Per Adjusted</t>
  </si>
  <si>
    <t xml:space="preserve">Year       </t>
  </si>
  <si>
    <t xml:space="preserve">   Facilities</t>
  </si>
  <si>
    <t xml:space="preserve">         Beds</t>
  </si>
  <si>
    <t>Population</t>
  </si>
  <si>
    <t>Admissions</t>
  </si>
  <si>
    <t>Stay in Days</t>
  </si>
  <si>
    <t xml:space="preserve">    Admission</t>
  </si>
  <si>
    <t xml:space="preserve">   General</t>
  </si>
  <si>
    <t xml:space="preserve">   Psychiatric</t>
  </si>
  <si>
    <t>Note: These data are for private health care facilities only. Alcoholism treatment facilities are no longer</t>
  </si>
  <si>
    <t>licensed as hospitals.</t>
  </si>
  <si>
    <t>Table: ST13</t>
  </si>
  <si>
    <t>EMPLOYEE SAFETY</t>
  </si>
  <si>
    <t>Department of Labor and Industries | 360-902-5800 | http://www.lni.wa.gov</t>
  </si>
  <si>
    <t>Safety &amp; Health</t>
  </si>
  <si>
    <t>State</t>
  </si>
  <si>
    <t>Employees</t>
  </si>
  <si>
    <t>Consultation Visits</t>
  </si>
  <si>
    <t>Inspections</t>
  </si>
  <si>
    <t>Fiscal</t>
  </si>
  <si>
    <t>Covered</t>
  </si>
  <si>
    <t>Hazards</t>
  </si>
  <si>
    <t>Violations</t>
  </si>
  <si>
    <t xml:space="preserve">Year  </t>
  </si>
  <si>
    <r>
      <t>by WISHA</t>
    </r>
    <r>
      <rPr>
        <b/>
        <vertAlign val="superscript"/>
        <sz val="10"/>
        <rFont val="Arial"/>
        <family val="2"/>
      </rPr>
      <t>1</t>
    </r>
  </si>
  <si>
    <t>Visits</t>
  </si>
  <si>
    <t>Identified</t>
  </si>
  <si>
    <t>Conducted</t>
  </si>
  <si>
    <t>Cited</t>
  </si>
  <si>
    <r>
      <t>Expenditures</t>
    </r>
    <r>
      <rPr>
        <b/>
        <vertAlign val="superscript"/>
        <sz val="10"/>
        <rFont val="Arial"/>
        <family val="2"/>
      </rPr>
      <t>2</t>
    </r>
  </si>
  <si>
    <r>
      <t>1</t>
    </r>
    <r>
      <rPr>
        <sz val="10"/>
        <color theme="1"/>
        <rFont val="Arial"/>
        <family val="2"/>
      </rPr>
      <t>Number of Full-Time Equivalents based on the total number of hours worked divided by 2,000</t>
    </r>
  </si>
  <si>
    <t>hours (the approximate number of hours worked by one person in a standard year). Department</t>
  </si>
  <si>
    <t>of Employment Security Data. WISHA: Washington Industrial Safety and Health Act.</t>
  </si>
  <si>
    <r>
      <t>2</t>
    </r>
    <r>
      <rPr>
        <sz val="10"/>
        <color theme="1"/>
        <rFont val="Arial"/>
        <family val="2"/>
      </rPr>
      <t xml:space="preserve">State and federal funds requested and approved by Occupational Safety and Health </t>
    </r>
  </si>
  <si>
    <t>Administration 23(g), rounded to the nearest thousand.</t>
  </si>
  <si>
    <t>Table: ST14</t>
  </si>
  <si>
    <t>SUMMARY OF THE UNEMPLOYMENT INSURANCE PROGRAM</t>
  </si>
  <si>
    <t>Employment Security Department | 360-902-9376 | http://www.esd.wa.gov</t>
  </si>
  <si>
    <r>
      <t>New Beneficiaries</t>
    </r>
    <r>
      <rPr>
        <vertAlign val="superscript"/>
        <sz val="10"/>
        <rFont val="Arial"/>
        <family val="2"/>
      </rPr>
      <t>1</t>
    </r>
  </si>
  <si>
    <t xml:space="preserve">  State Programs (intrastate)</t>
  </si>
  <si>
    <t xml:space="preserve">  State Programs (interstate)</t>
  </si>
  <si>
    <t xml:space="preserve">  Federal Programs</t>
  </si>
  <si>
    <t xml:space="preserve">  Ex-Servicemen</t>
  </si>
  <si>
    <r>
      <t>Total Regular Benefits Paid</t>
    </r>
    <r>
      <rPr>
        <vertAlign val="superscript"/>
        <sz val="10"/>
        <rFont val="Arial"/>
        <family val="2"/>
      </rPr>
      <t>2</t>
    </r>
  </si>
  <si>
    <t>State Programs - $M</t>
  </si>
  <si>
    <r>
      <t xml:space="preserve">  Regular</t>
    </r>
    <r>
      <rPr>
        <vertAlign val="superscript"/>
        <sz val="10"/>
        <rFont val="Arial"/>
        <family val="2"/>
      </rPr>
      <t>2</t>
    </r>
  </si>
  <si>
    <r>
      <t xml:space="preserve">  Extended</t>
    </r>
    <r>
      <rPr>
        <vertAlign val="superscript"/>
        <sz val="10"/>
        <rFont val="Arial"/>
        <family val="2"/>
      </rPr>
      <t>3</t>
    </r>
  </si>
  <si>
    <t>Federal Programs</t>
  </si>
  <si>
    <t>Federal Employees Program</t>
  </si>
  <si>
    <t>Federal Ex-Servicemen</t>
  </si>
  <si>
    <t>Fund Balance as of 6/30</t>
  </si>
  <si>
    <r>
      <t>1</t>
    </r>
    <r>
      <rPr>
        <sz val="10"/>
        <rFont val="Arial"/>
        <family val="2"/>
      </rPr>
      <t xml:space="preserve">The first payment in a benefit year for a week of unemployment claimed under a specific program. This is used as a proxy for "beneficiaries" </t>
    </r>
  </si>
  <si>
    <t xml:space="preserve"> under a specific program (ETA 5159).</t>
  </si>
  <si>
    <r>
      <t>2</t>
    </r>
    <r>
      <rPr>
        <sz val="10"/>
        <rFont val="Arial"/>
        <family val="2"/>
      </rPr>
      <t>Dollar amount paid for all weeks of regular unemployment benefits.</t>
    </r>
  </si>
  <si>
    <t>Table: ST15</t>
  </si>
  <si>
    <t>WORKERS COMPENSATION SUMMARY</t>
  </si>
  <si>
    <t>Benefits Paid - $ in Millions</t>
  </si>
  <si>
    <r>
      <t>Covered Employees</t>
    </r>
    <r>
      <rPr>
        <b/>
        <vertAlign val="superscript"/>
        <sz val="10"/>
        <rFont val="Arial"/>
        <family val="2"/>
      </rPr>
      <t>1</t>
    </r>
  </si>
  <si>
    <t>Supple-</t>
  </si>
  <si>
    <t xml:space="preserve">State </t>
  </si>
  <si>
    <t xml:space="preserve">Self </t>
  </si>
  <si>
    <t xml:space="preserve">mental </t>
  </si>
  <si>
    <t>Employer</t>
  </si>
  <si>
    <t>Year</t>
  </si>
  <si>
    <t>Fund</t>
  </si>
  <si>
    <t>Insured</t>
  </si>
  <si>
    <t>Medical</t>
  </si>
  <si>
    <t>Accident</t>
  </si>
  <si>
    <r>
      <t>Pension</t>
    </r>
    <r>
      <rPr>
        <b/>
        <vertAlign val="superscript"/>
        <sz val="10"/>
        <rFont val="Arial"/>
        <family val="2"/>
      </rPr>
      <t>2</t>
    </r>
  </si>
  <si>
    <r>
      <t>Accounts</t>
    </r>
    <r>
      <rPr>
        <b/>
        <vertAlign val="superscript"/>
        <sz val="10"/>
        <rFont val="Arial"/>
        <family val="2"/>
      </rPr>
      <t>3</t>
    </r>
  </si>
  <si>
    <r>
      <t>1</t>
    </r>
    <r>
      <rPr>
        <sz val="10"/>
        <rFont val="Arial"/>
        <family val="2"/>
      </rPr>
      <t>Estimated based on hours reported.</t>
    </r>
  </si>
  <si>
    <r>
      <t>2</t>
    </r>
    <r>
      <rPr>
        <sz val="10"/>
        <rFont val="Arial"/>
        <family val="2"/>
      </rPr>
      <t>Includes benefits paid under self-insured program.</t>
    </r>
  </si>
  <si>
    <r>
      <t>3</t>
    </r>
    <r>
      <rPr>
        <sz val="10"/>
        <rFont val="Arial"/>
        <family val="2"/>
      </rPr>
      <t>Method: Number of 8-digit employer accounts with positive hours reported during fiscal year then rounded.</t>
    </r>
  </si>
  <si>
    <t>Table: ST16</t>
  </si>
  <si>
    <t>HUMAN RIGHTS: DISCRIMINATION IN EMPLOYMENT,</t>
  </si>
  <si>
    <t>PUBLIC ACCOMMODATION, HOUSING, CREDIT AND INSURANCE</t>
  </si>
  <si>
    <t>Human Rights Commission | 360-753-6770 | http://www.hum.wa.gov</t>
  </si>
  <si>
    <t>Complaints</t>
  </si>
  <si>
    <t>Cases</t>
  </si>
  <si>
    <t>Fiscal Year</t>
  </si>
  <si>
    <r>
      <t>Expenditures</t>
    </r>
    <r>
      <rPr>
        <b/>
        <vertAlign val="superscript"/>
        <sz val="10"/>
        <rFont val="Arial"/>
        <family val="2"/>
      </rPr>
      <t>1</t>
    </r>
    <r>
      <rPr>
        <b/>
        <u/>
        <sz val="10"/>
        <rFont val="Arial"/>
        <family val="2"/>
      </rPr>
      <t/>
    </r>
  </si>
  <si>
    <t xml:space="preserve">          Filed</t>
  </si>
  <si>
    <t>Pending</t>
  </si>
  <si>
    <t>Closed</t>
  </si>
  <si>
    <r>
      <t>1</t>
    </r>
    <r>
      <rPr>
        <sz val="10"/>
        <rFont val="Arial"/>
        <family val="2"/>
      </rPr>
      <t>Expenditures by Human Rights Commission, state and federal funds.</t>
    </r>
  </si>
  <si>
    <t>Table: ST17</t>
  </si>
  <si>
    <t>STATE VOCATIONAL REHABILITATION SERVICES</t>
  </si>
  <si>
    <t>Monthly</t>
  </si>
  <si>
    <t>Number with</t>
  </si>
  <si>
    <r>
      <t>$ in Thousands</t>
    </r>
    <r>
      <rPr>
        <b/>
        <vertAlign val="superscript"/>
        <sz val="10"/>
        <rFont val="Arial"/>
        <family val="2"/>
      </rPr>
      <t>1</t>
    </r>
  </si>
  <si>
    <r>
      <t>Served</t>
    </r>
    <r>
      <rPr>
        <b/>
        <vertAlign val="superscript"/>
        <sz val="10"/>
        <rFont val="Arial"/>
        <family val="2"/>
      </rPr>
      <t>2</t>
    </r>
  </si>
  <si>
    <r>
      <t>Paid Training</t>
    </r>
    <r>
      <rPr>
        <b/>
        <vertAlign val="superscript"/>
        <sz val="10"/>
        <rFont val="Arial"/>
        <family val="2"/>
      </rPr>
      <t>3</t>
    </r>
  </si>
  <si>
    <t>Rehabilitated</t>
  </si>
  <si>
    <r>
      <t>1</t>
    </r>
    <r>
      <rPr>
        <sz val="10"/>
        <rFont val="Arial"/>
        <family val="2"/>
      </rPr>
      <t>Expenditures include all state, local, and federal funds including grants which may</t>
    </r>
  </si>
  <si>
    <t>or may not be used for direct client services.</t>
  </si>
  <si>
    <r>
      <t>2</t>
    </r>
    <r>
      <rPr>
        <sz val="10"/>
        <rFont val="Arial"/>
        <family val="2"/>
      </rPr>
      <t>Sum of monthly served cases each state fiscal year divided by twelve.</t>
    </r>
  </si>
  <si>
    <r>
      <t>3</t>
    </r>
    <r>
      <rPr>
        <sz val="10"/>
        <rFont val="Arial"/>
        <family val="2"/>
      </rPr>
      <t>End of fiscal year counts for Division of Vocational Rehabilitation participants in</t>
    </r>
  </si>
  <si>
    <t>some kind of training program. Methodology changed SFY 2016 to include only</t>
  </si>
  <si>
    <t>clients with training services paid for in that time period.</t>
  </si>
  <si>
    <t>Table: ST18</t>
  </si>
  <si>
    <t>SUMMARY OF VETERANS AFFAIRS</t>
  </si>
  <si>
    <t>Department of Veterans Affairs | 360-753-5586 | http://www.dva.wa.gov</t>
  </si>
  <si>
    <t>Department of Veterans’ Affairs</t>
  </si>
  <si>
    <t xml:space="preserve">  Veteran Population per USDVA</t>
  </si>
  <si>
    <t xml:space="preserve">  Operating Expenditures - $</t>
  </si>
  <si>
    <r>
      <t>State Veterans Homes</t>
    </r>
    <r>
      <rPr>
        <vertAlign val="superscript"/>
        <sz val="10"/>
        <rFont val="Arial"/>
        <family val="2"/>
      </rPr>
      <t>1</t>
    </r>
  </si>
  <si>
    <t xml:space="preserve">  Resident Population (Combined)</t>
  </si>
  <si>
    <t>Veterans Services</t>
  </si>
  <si>
    <r>
      <t xml:space="preserve">  Claims Filed</t>
    </r>
    <r>
      <rPr>
        <vertAlign val="superscript"/>
        <sz val="10"/>
        <rFont val="Arial"/>
        <family val="2"/>
      </rPr>
      <t>2</t>
    </r>
  </si>
  <si>
    <r>
      <t xml:space="preserve">  Veterans Estate Management Program</t>
    </r>
    <r>
      <rPr>
        <vertAlign val="superscript"/>
        <sz val="10"/>
        <rFont val="Arial"/>
        <family val="2"/>
      </rPr>
      <t>3</t>
    </r>
  </si>
  <si>
    <t xml:space="preserve">    Estates Managed</t>
  </si>
  <si>
    <t xml:space="preserve">    Estates - $</t>
  </si>
  <si>
    <r>
      <t>Veterans Cemetery Services</t>
    </r>
    <r>
      <rPr>
        <u/>
        <vertAlign val="superscript"/>
        <sz val="10"/>
        <rFont val="Arial"/>
        <family val="2"/>
      </rPr>
      <t>4</t>
    </r>
  </si>
  <si>
    <t>Armed Forces Plates on Road</t>
  </si>
  <si>
    <t>Annual Internments</t>
  </si>
  <si>
    <t>Operating Expenditures - $</t>
  </si>
  <si>
    <t>Agency Administration (Headquarters)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</si>
  <si>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Washington Soldiers Home in Orting, the Washington Veterans Home in Retsil, the Spokane Veterans Home and the Walla Walla Veterans Home combined.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</si>
  <si>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Actual claims filed with the federal Veterans Administration for potential compensation or pension.</t>
    </r>
  </si>
  <si>
    <r>
      <t>3</t>
    </r>
    <r>
      <rPr>
        <sz val="10"/>
        <color theme="1"/>
        <rFont val="Arial"/>
        <family val="2"/>
      </rPr>
      <t>Formerly known as the Guardianship Program.</t>
    </r>
  </si>
  <si>
    <r>
      <t>4</t>
    </r>
    <r>
      <rPr>
        <sz val="10"/>
        <rFont val="Arial"/>
        <family val="2"/>
      </rPr>
      <t>Sale proceeds of the Armed Forces license plates go to support the operations of the Washington Veterans Cemetery.</t>
    </r>
  </si>
  <si>
    <t>USDVA: United States Department of Veterans Affairs.</t>
  </si>
  <si>
    <t>Table: ST19</t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</si>
  <si>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Indicates less than $100,000.</t>
    </r>
  </si>
  <si>
    <r>
      <t xml:space="preserve">  TEUC / EUC08</t>
    </r>
    <r>
      <rPr>
        <vertAlign val="superscript"/>
        <sz val="10"/>
        <rFont val="Arial"/>
        <family val="2"/>
      </rPr>
      <t>4</t>
    </r>
  </si>
  <si>
    <r>
      <t>*</t>
    </r>
    <r>
      <rPr>
        <vertAlign val="superscript"/>
        <sz val="10"/>
        <rFont val="Arial"/>
        <family val="2"/>
      </rPr>
      <t>5</t>
    </r>
  </si>
  <si>
    <r>
      <t xml:space="preserve">  EUC08</t>
    </r>
    <r>
      <rPr>
        <vertAlign val="superscript"/>
        <sz val="10"/>
        <rFont val="Arial"/>
        <family val="2"/>
      </rPr>
      <t>4</t>
    </r>
  </si>
  <si>
    <r>
      <t>3</t>
    </r>
    <r>
      <rPr>
        <sz val="10"/>
        <rFont val="Arial"/>
        <family val="2"/>
      </rPr>
      <t>The state of Washington entered into an Extended Benefit period that began on 2/21/2009.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</si>
  <si>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The state of Washington entered into an Emergency Extended Unemployment Compensation 2008 (EUC08) period that began on 7/26/2008.</t>
    </r>
  </si>
  <si>
    <r>
      <t>Recipients</t>
    </r>
    <r>
      <rPr>
        <sz val="10"/>
        <rFont val="Arial"/>
        <family val="2"/>
      </rPr>
      <t xml:space="preserve"> - Average Unduplicated Monthly Actuals</t>
    </r>
  </si>
  <si>
    <t>This is a grandfathered service, and eventually will be ending when the current clients have a break in service or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</si>
  <si>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Data elements reported by Department of Children, Youth and Families (DCYF) January 2020 to align with data as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</si>
  <si>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Relative Placement variable was changed January 2020 to Unlicensed Kin Placement to more appropriately align </t>
    </r>
  </si>
  <si>
    <t>RCL: Roads to Community Living.</t>
  </si>
  <si>
    <t>MPC: Medical Personal Care.</t>
  </si>
  <si>
    <t>IPP: Individual Provider Care.</t>
  </si>
  <si>
    <t>Aged, Blind, Disabled</t>
  </si>
  <si>
    <t>Aged</t>
  </si>
  <si>
    <t>Blind</t>
  </si>
  <si>
    <r>
      <t>Diversion Cash</t>
    </r>
    <r>
      <rPr>
        <vertAlign val="superscript"/>
        <sz val="10"/>
        <rFont val="Arial"/>
        <family val="2"/>
      </rPr>
      <t>3</t>
    </r>
  </si>
  <si>
    <t>Expenditures by Category of Service</t>
  </si>
  <si>
    <t>MENTAL HEALTH PROGRAMS</t>
  </si>
  <si>
    <t>Mental Health Institutions</t>
  </si>
  <si>
    <r>
      <t>Number of State Hospitals</t>
    </r>
    <r>
      <rPr>
        <vertAlign val="superscript"/>
        <sz val="10"/>
        <rFont val="Arial"/>
        <family val="2"/>
      </rPr>
      <t>1</t>
    </r>
  </si>
  <si>
    <r>
      <t>Number of Available Beds</t>
    </r>
    <r>
      <rPr>
        <vertAlign val="superscript"/>
        <sz val="10"/>
        <rFont val="Arial"/>
        <family val="2"/>
      </rPr>
      <t>2</t>
    </r>
  </si>
  <si>
    <t>Total Admissions Annually</t>
  </si>
  <si>
    <r>
      <t>Median Length Stay</t>
    </r>
    <r>
      <rPr>
        <vertAlign val="superscript"/>
        <sz val="10"/>
        <rFont val="Arial"/>
        <family val="2"/>
      </rPr>
      <t>3</t>
    </r>
  </si>
  <si>
    <r>
      <t>Average Daily Population</t>
    </r>
    <r>
      <rPr>
        <vertAlign val="superscript"/>
        <sz val="10"/>
        <rFont val="Arial"/>
        <family val="2"/>
      </rPr>
      <t>4</t>
    </r>
  </si>
  <si>
    <t>Total Cost Per Day/Per Person</t>
  </si>
  <si>
    <t>Competency Restoration Sites</t>
  </si>
  <si>
    <r>
      <t xml:space="preserve">  Number of sites</t>
    </r>
    <r>
      <rPr>
        <vertAlign val="superscript"/>
        <sz val="10"/>
        <rFont val="Arial"/>
        <family val="2"/>
      </rPr>
      <t>5</t>
    </r>
  </si>
  <si>
    <r>
      <t xml:space="preserve">  Total Admissions Annually</t>
    </r>
    <r>
      <rPr>
        <vertAlign val="superscript"/>
        <sz val="10"/>
        <rFont val="Arial"/>
        <family val="2"/>
      </rPr>
      <t>6</t>
    </r>
  </si>
  <si>
    <r>
      <t xml:space="preserve">  Median Length of Stay</t>
    </r>
    <r>
      <rPr>
        <vertAlign val="superscript"/>
        <sz val="10"/>
        <rFont val="Arial"/>
        <family val="2"/>
      </rPr>
      <t>3</t>
    </r>
  </si>
  <si>
    <r>
      <t xml:space="preserve">  Average Daily Population</t>
    </r>
    <r>
      <rPr>
        <vertAlign val="superscript"/>
        <sz val="10"/>
        <rFont val="Arial"/>
        <family val="2"/>
      </rPr>
      <t>7</t>
    </r>
  </si>
  <si>
    <r>
      <t>Community Mental Health Programs</t>
    </r>
    <r>
      <rPr>
        <vertAlign val="superscript"/>
        <sz val="10"/>
        <color indexed="8"/>
        <rFont val="Arial"/>
        <family val="2"/>
      </rPr>
      <t>8</t>
    </r>
  </si>
  <si>
    <r>
      <t>Expenditures</t>
    </r>
    <r>
      <rPr>
        <vertAlign val="superscript"/>
        <sz val="10"/>
        <rFont val="Arial"/>
        <family val="2"/>
      </rPr>
      <t>9</t>
    </r>
  </si>
  <si>
    <r>
      <t>Number of Facilities</t>
    </r>
    <r>
      <rPr>
        <vertAlign val="superscript"/>
        <sz val="10"/>
        <color indexed="8"/>
        <rFont val="Arial"/>
        <family val="2"/>
      </rPr>
      <t>10</t>
    </r>
  </si>
  <si>
    <r>
      <t>Total Clients Served</t>
    </r>
    <r>
      <rPr>
        <vertAlign val="superscript"/>
        <sz val="10"/>
        <rFont val="Arial"/>
        <family val="2"/>
      </rPr>
      <t>11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</si>
  <si>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Total mental health state facilities includes: Eastern State Hospital, Western State Hospital and Child Study and Treatment Center. Beginning</t>
    </r>
  </si>
  <si>
    <t>January 2008, the mental health state facilities count no longer includes the Program for Assisted Living Skills as it became funded by community</t>
  </si>
  <si>
    <t xml:space="preserve">dollars, and was subsequently closed February 2011. 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</si>
  <si>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End of fiscal year actual June counts from the Average Daily Census.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</si>
  <si>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Prior to July 2015: Average LOS (ALOS) was reported. From July 2015 forward: Median length of stay is reported per the BHA new data standard.</t>
    </r>
  </si>
  <si>
    <t>It includes all patients in residence (IR) at midnight on last day of the month. LOS is calculated from day of the admission to last day of the month,</t>
  </si>
  <si>
    <t>excluding non-IR days. Median LOS is the mid point meaning half of the patients have a longer LOS and the other half, a shorter LOS.</t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</si>
  <si>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Prior to July 2015: Average daily population (ADP) is based on a count of those individuals who are either in residence or on authorized leave </t>
    </r>
  </si>
  <si>
    <t>(for 7 days or less) at midnight. Beginning in July 2015: ADP counts all patients on active admissions: those in residence (IR/IT) and those who are</t>
  </si>
  <si>
    <t>assigned a bed including status codes: Authorized Leave up to 3 days (AL), Unauthorized Leave up to 3 days (UL) and Medical Discharge (MD) codes.</t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</si>
  <si>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Competency Restoration Sites became operational in March and April 2016, and currently include Maple Lane and Yakima locations. 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</si>
  <si>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All admissions are counted as new admissions unless the difference between the discharge date of one restoration stay and the admission date of</t>
    </r>
  </si>
  <si>
    <t>a new restoration stay is one day or less (in which case a continuous episode was created).</t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</si>
  <si>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>All bed days utilized at the RTFs are counted as in-residence days in the daily census/population calculations.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</si>
  <si>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Data reporting by DSHS discontinued when Community Mental Health programs moved to Health Care Authority, effective July 1, 2018. </t>
    </r>
  </si>
  <si>
    <r>
      <t>9</t>
    </r>
    <r>
      <rPr>
        <sz val="10"/>
        <rFont val="Arial"/>
        <family val="2"/>
      </rPr>
      <t>Expenditures for voluntary, involuntary, children's programs, Community Mental Health Centers and residential programs.</t>
    </r>
  </si>
  <si>
    <r>
      <t>10</t>
    </r>
    <r>
      <rPr>
        <sz val="10"/>
        <rFont val="Arial"/>
        <family val="2"/>
      </rPr>
      <t>Facilities count reflects total MH Distinct Agencies enrolled in P1. The increased number of community outpatient mental health facilities in</t>
    </r>
  </si>
  <si>
    <t>State Fiscal Year 2010-11 is due in part to both funding shifts and legislation. This has led to a number of organizations requesting certification to</t>
  </si>
  <si>
    <t>provide mental health treatment in addition to their chemical dependency treatment programs, and also to provide that treatment based on a closer</t>
  </si>
  <si>
    <t>alignment to best practices and fidelity models of treatment. A number of these certifications were issued to agencies in King County, which in several</t>
  </si>
  <si>
    <t>cases was the result of larger providers entering into subcontracts with multiple smaller providers.</t>
  </si>
  <si>
    <r>
      <t>11</t>
    </r>
    <r>
      <rPr>
        <sz val="10"/>
        <rFont val="Arial"/>
        <family val="2"/>
      </rPr>
      <t>Counts of clients served in community outpatient mental health programs during State Fiscal Years 2011 t0 2016 may be subject to change in future</t>
    </r>
  </si>
  <si>
    <t>report iterations, due to reporting lags and data corrections. Per the Mental Health Division's Performance Indicators, data since State Fiscal Year 2002</t>
  </si>
  <si>
    <t>excludes stabilization services and mental health residential services. Reporting of these excluded services varies across the state. The count of clients</t>
  </si>
  <si>
    <t>served in community outpatient mental health programs during State Fiscal Year 2019 is based on accepted claim records in ProviderOne, containing</t>
  </si>
  <si>
    <t>(a) ICD-10 diagnosis codes for behavioral health conditions, and (b) CPT/HCPCS procedure codes subsumed under SERI categories. This approach</t>
  </si>
  <si>
    <t>was adopted due to inconsistencies seen in BHDS source data in State Managed Care Organizations previously not included in the BHDS were noted</t>
  </si>
  <si>
    <t>for the State Fiscal Year 2019 service period, resulting in a significant increase in the overall count of persons served in community outpatient mental</t>
  </si>
  <si>
    <t>health programs. This number may be subject to change in future report iterations due to reporting lags and data corrections in the source data.</t>
  </si>
  <si>
    <t>Table: ST06</t>
  </si>
  <si>
    <t>HUMAN SERVICES</t>
  </si>
  <si>
    <t>Washington State Data Book</t>
  </si>
  <si>
    <t>Table</t>
  </si>
  <si>
    <t>Title</t>
  </si>
  <si>
    <t>Page</t>
  </si>
  <si>
    <t>ST01</t>
  </si>
  <si>
    <t>Income Assistance Programs: Grants</t>
  </si>
  <si>
    <t>ST02</t>
  </si>
  <si>
    <t>Income Assistance Programs: Caseloads</t>
  </si>
  <si>
    <t>ST03</t>
  </si>
  <si>
    <t>Community Social Service Workload Indicators</t>
  </si>
  <si>
    <t>ST04</t>
  </si>
  <si>
    <t>Medical Assistance Program: Persons and Expenditures</t>
  </si>
  <si>
    <t>ST05</t>
  </si>
  <si>
    <t>Public Health Programs Expenditures</t>
  </si>
  <si>
    <t>ST06</t>
  </si>
  <si>
    <t>Mental Health Programs</t>
  </si>
  <si>
    <t>ST07</t>
  </si>
  <si>
    <t>Washington State Schools for the Blind and Deaf</t>
  </si>
  <si>
    <t>ST08</t>
  </si>
  <si>
    <t>Developmental Disabilities: Expenditures and Recipients</t>
  </si>
  <si>
    <t>ST09</t>
  </si>
  <si>
    <t>Nursing Homes: Occupancy and Expenditures</t>
  </si>
  <si>
    <t>ST10</t>
  </si>
  <si>
    <t>Reported Communicable Diseases</t>
  </si>
  <si>
    <t>ST11</t>
  </si>
  <si>
    <t>Total Deaths by Selected Age Groups with the Five Leading Causes of Death</t>
  </si>
  <si>
    <t>ST12</t>
  </si>
  <si>
    <t>Licensed Health Professionals</t>
  </si>
  <si>
    <t>ST13</t>
  </si>
  <si>
    <t>Private Health Care Facilities</t>
  </si>
  <si>
    <t>ST14</t>
  </si>
  <si>
    <t>Employee Safety</t>
  </si>
  <si>
    <t>ST15</t>
  </si>
  <si>
    <t>Summary of the Unemployment Insurance Program</t>
  </si>
  <si>
    <t>ST16</t>
  </si>
  <si>
    <t>Workers Compensation Summary</t>
  </si>
  <si>
    <t>ST17</t>
  </si>
  <si>
    <t>Human Rights: Discrimination in Employment, Public Accommodation, Housing, Credit and Insurance</t>
  </si>
  <si>
    <t>ST18</t>
  </si>
  <si>
    <t>State Vocational Rehabilitation Services</t>
  </si>
  <si>
    <t>ST19</t>
  </si>
  <si>
    <t>Summary of Veterans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</si>
</sst>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&quot;$&quot;#,##0"/>
    <numFmt numFmtId="167" formatCode="0.0"/>
    <numFmt numFmtId="168" formatCode="_(* #,##0.0_);_(* \(#,##0.0\);_(* &quot;-&quot;??_);_(@_)"/>
  </numFmts>
  <fonts count="37" x14ac:knownFonts="1">
    <font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</font>
    <font>
      <strike/>
      <sz val="10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</font>
    <font>
      <sz val="9"/>
      <name val="Calibri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10"/>
      <color rgb="FF3322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2" fillId="0" borderId="0"/>
    <xf numFmtId="0" fontId="5" fillId="0" borderId="0"/>
    <xf numFmtId="0" fontId="19" fillId="0" borderId="0"/>
    <xf numFmtId="0" fontId="25" fillId="0" borderId="0"/>
    <xf numFmtId="43" fontId="19" fillId="0" borderId="0" applyFont="0" applyFill="0" applyBorder="0" applyAlignment="0" applyProtection="0"/>
    <xf numFmtId="0" fontId="5" fillId="0" borderId="0">
      <alignment wrapText="1"/>
    </xf>
    <xf numFmtId="0" fontId="12" fillId="0" borderId="0"/>
    <xf numFmtId="43" fontId="2" fillId="0" borderId="0" applyFont="0" applyFill="0" applyBorder="0" applyAlignment="0" applyProtection="0"/>
    <xf numFmtId="0" fontId="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</cellStyleXfs>
  <cellXfs count="405">
    <xf numFmtId="0" fontId="0" fillId="0" borderId="0" xfId="0"/>
    <xf numFmtId="0" fontId="4" fillId="2" borderId="0" xfId="3" applyFont="1" applyFill="1" applyAlignment="1"/>
    <xf numFmtId="0" fontId="5" fillId="2" borderId="0" xfId="3" applyFont="1" applyFill="1" applyAlignment="1">
      <alignment horizontal="left"/>
    </xf>
    <xf numFmtId="0" fontId="5" fillId="2" borderId="0" xfId="3" applyFont="1" applyFill="1" applyAlignment="1"/>
    <xf numFmtId="0" fontId="5" fillId="2" borderId="0" xfId="3" applyFont="1" applyFill="1" applyAlignment="1">
      <alignment horizontal="right"/>
    </xf>
    <xf numFmtId="0" fontId="3" fillId="2" borderId="1" xfId="3" applyFont="1" applyFill="1" applyBorder="1" applyAlignment="1">
      <alignment horizontal="left" vertical="center"/>
    </xf>
    <xf numFmtId="0" fontId="3" fillId="2" borderId="1" xfId="3" applyFont="1" applyFill="1" applyBorder="1" applyAlignment="1">
      <alignment horizontal="right" vertical="center"/>
    </xf>
    <xf numFmtId="0" fontId="4" fillId="2" borderId="0" xfId="3" applyFont="1" applyFill="1" applyAlignment="1">
      <alignment vertical="center"/>
    </xf>
    <xf numFmtId="0" fontId="5" fillId="2" borderId="0" xfId="3" applyFont="1" applyFill="1" applyAlignment="1">
      <alignment vertical="top"/>
    </xf>
    <xf numFmtId="0" fontId="7" fillId="2" borderId="0" xfId="3" applyFont="1" applyFill="1" applyAlignment="1">
      <alignment vertical="top" wrapText="1"/>
    </xf>
    <xf numFmtId="3" fontId="5" fillId="2" borderId="0" xfId="3" applyNumberFormat="1" applyFont="1" applyFill="1" applyAlignment="1">
      <alignment horizontal="right" wrapText="1"/>
    </xf>
    <xf numFmtId="3" fontId="5" fillId="0" borderId="0" xfId="3" applyNumberFormat="1" applyFont="1" applyFill="1" applyBorder="1" applyAlignment="1">
      <alignment horizontal="right" wrapText="1"/>
    </xf>
    <xf numFmtId="3" fontId="5" fillId="0" borderId="0" xfId="4" applyNumberFormat="1" applyFont="1" applyFill="1" applyBorder="1" applyAlignment="1"/>
    <xf numFmtId="0" fontId="5" fillId="2" borderId="0" xfId="3" applyFont="1" applyFill="1" applyAlignment="1">
      <alignment vertical="top" wrapText="1"/>
    </xf>
    <xf numFmtId="3" fontId="5" fillId="0" borderId="0" xfId="3" applyNumberFormat="1" applyFont="1" applyFill="1" applyAlignment="1">
      <alignment horizontal="right" wrapText="1"/>
    </xf>
    <xf numFmtId="0" fontId="5" fillId="2" borderId="0" xfId="3" applyFont="1" applyFill="1" applyAlignment="1">
      <alignment horizontal="left" vertical="top" wrapText="1" indent="1"/>
    </xf>
    <xf numFmtId="0" fontId="5" fillId="0" borderId="0" xfId="3" applyFont="1" applyFill="1" applyBorder="1" applyAlignment="1"/>
    <xf numFmtId="3" fontId="5" fillId="0" borderId="0" xfId="3" applyNumberFormat="1" applyFont="1" applyFill="1" applyBorder="1" applyAlignment="1"/>
    <xf numFmtId="0" fontId="5" fillId="2" borderId="0" xfId="3" applyFont="1" applyFill="1" applyAlignment="1">
      <alignment horizontal="right" wrapText="1"/>
    </xf>
    <xf numFmtId="0" fontId="5" fillId="0" borderId="0" xfId="3" applyFont="1" applyFill="1" applyBorder="1" applyAlignment="1">
      <alignment horizontal="right" wrapText="1"/>
    </xf>
    <xf numFmtId="3" fontId="5" fillId="0" borderId="0" xfId="4" applyNumberFormat="1" applyFont="1" applyFill="1" applyAlignment="1"/>
    <xf numFmtId="3" fontId="5" fillId="2" borderId="0" xfId="3" applyNumberFormat="1" applyFont="1" applyFill="1" applyAlignment="1"/>
    <xf numFmtId="3" fontId="5" fillId="0" borderId="0" xfId="4" applyNumberFormat="1" applyFont="1" applyFill="1" applyBorder="1" applyAlignment="1">
      <alignment horizontal="right"/>
    </xf>
    <xf numFmtId="0" fontId="5" fillId="2" borderId="0" xfId="3" applyFont="1" applyFill="1" applyBorder="1" applyAlignment="1">
      <alignment vertical="top" wrapText="1"/>
    </xf>
    <xf numFmtId="3" fontId="5" fillId="2" borderId="0" xfId="3" applyNumberFormat="1" applyFont="1" applyFill="1" applyBorder="1" applyAlignment="1">
      <alignment horizontal="right" wrapText="1"/>
    </xf>
    <xf numFmtId="3" fontId="4" fillId="2" borderId="0" xfId="3" applyNumberFormat="1" applyFont="1" applyFill="1" applyBorder="1" applyAlignment="1">
      <alignment horizontal="right" wrapText="1"/>
    </xf>
    <xf numFmtId="0" fontId="4" fillId="2" borderId="0" xfId="3" applyFont="1" applyFill="1" applyBorder="1" applyAlignment="1"/>
    <xf numFmtId="0" fontId="5" fillId="2" borderId="0" xfId="3" applyFont="1" applyFill="1" applyBorder="1" applyAlignment="1">
      <alignment vertical="top"/>
    </xf>
    <xf numFmtId="0" fontId="5" fillId="2" borderId="0" xfId="3" applyFont="1" applyFill="1" applyBorder="1" applyAlignment="1"/>
    <xf numFmtId="0" fontId="8" fillId="2" borderId="0" xfId="3" applyFont="1" applyFill="1" applyBorder="1" applyAlignment="1"/>
    <xf numFmtId="0" fontId="5" fillId="2" borderId="0" xfId="3" applyFont="1" applyFill="1" applyBorder="1" applyAlignment="1">
      <alignment horizontal="left"/>
    </xf>
    <xf numFmtId="0" fontId="5" fillId="2" borderId="0" xfId="3" applyFont="1" applyFill="1" applyAlignment="1">
      <alignment horizontal="left"/>
    </xf>
    <xf numFmtId="0" fontId="4" fillId="2" borderId="0" xfId="3" applyFont="1" applyFill="1"/>
    <xf numFmtId="0" fontId="5" fillId="2" borderId="0" xfId="3" applyFont="1" applyFill="1" applyAlignment="1">
      <alignment horizontal="center"/>
    </xf>
    <xf numFmtId="0" fontId="3" fillId="2" borderId="1" xfId="3" applyFont="1" applyFill="1" applyBorder="1" applyAlignment="1">
      <alignment vertical="center"/>
    </xf>
    <xf numFmtId="0" fontId="5" fillId="2" borderId="0" xfId="3" applyFont="1" applyFill="1" applyAlignment="1">
      <alignment vertical="center"/>
    </xf>
    <xf numFmtId="0" fontId="5" fillId="2" borderId="0" xfId="3" applyFont="1" applyFill="1"/>
    <xf numFmtId="3" fontId="5" fillId="2" borderId="0" xfId="3" applyNumberFormat="1" applyFont="1" applyFill="1"/>
    <xf numFmtId="3" fontId="5" fillId="2" borderId="0" xfId="3" applyNumberFormat="1" applyFont="1" applyFill="1" applyAlignment="1">
      <alignment horizontal="right"/>
    </xf>
    <xf numFmtId="0" fontId="8" fillId="2" borderId="0" xfId="3" applyFont="1" applyFill="1" applyAlignment="1"/>
    <xf numFmtId="0" fontId="3" fillId="2" borderId="0" xfId="3" applyFont="1" applyFill="1" applyAlignment="1"/>
    <xf numFmtId="0" fontId="7" fillId="0" borderId="0" xfId="3" applyFont="1" applyFill="1" applyAlignment="1">
      <alignment wrapText="1"/>
    </xf>
    <xf numFmtId="3" fontId="5" fillId="0" borderId="0" xfId="3" applyNumberFormat="1" applyFont="1" applyFill="1" applyAlignment="1"/>
    <xf numFmtId="0" fontId="5" fillId="0" borderId="0" xfId="3" applyFont="1" applyFill="1" applyAlignment="1">
      <alignment horizontal="left" wrapText="1" indent="1"/>
    </xf>
    <xf numFmtId="3" fontId="5" fillId="0" borderId="0" xfId="4" applyNumberFormat="1" applyFont="1" applyFill="1" applyAlignment="1">
      <alignment horizontal="right"/>
    </xf>
    <xf numFmtId="3" fontId="5" fillId="0" borderId="0" xfId="5" applyNumberFormat="1" applyFont="1" applyFill="1" applyBorder="1" applyAlignment="1">
      <alignment horizontal="right"/>
    </xf>
    <xf numFmtId="0" fontId="5" fillId="0" borderId="0" xfId="3" applyFont="1" applyFill="1" applyAlignment="1">
      <alignment wrapText="1"/>
    </xf>
    <xf numFmtId="0" fontId="5" fillId="0" borderId="0" xfId="6" applyFont="1" applyFill="1" applyAlignment="1">
      <alignment horizontal="left"/>
    </xf>
    <xf numFmtId="3" fontId="11" fillId="0" borderId="0" xfId="3" applyNumberFormat="1" applyFont="1" applyFill="1" applyAlignment="1"/>
    <xf numFmtId="0" fontId="5" fillId="2" borderId="0" xfId="3" applyFont="1" applyFill="1" applyAlignment="1">
      <alignment wrapText="1"/>
    </xf>
    <xf numFmtId="0" fontId="7" fillId="2" borderId="0" xfId="3" applyFont="1" applyFill="1" applyAlignment="1">
      <alignment wrapText="1"/>
    </xf>
    <xf numFmtId="0" fontId="5" fillId="2" borderId="0" xfId="3" applyFont="1" applyFill="1" applyAlignment="1">
      <alignment horizontal="left" wrapText="1" indent="1"/>
    </xf>
    <xf numFmtId="0" fontId="5" fillId="2" borderId="0" xfId="3" applyFont="1" applyFill="1" applyAlignment="1">
      <alignment horizontal="left" wrapText="1"/>
    </xf>
    <xf numFmtId="3" fontId="5" fillId="2" borderId="0" xfId="4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0" fontId="5" fillId="0" borderId="0" xfId="7" applyFont="1" applyFill="1" applyAlignment="1">
      <alignment horizontal="left" wrapText="1" indent="1"/>
    </xf>
    <xf numFmtId="0" fontId="7" fillId="2" borderId="0" xfId="3" applyFont="1" applyFill="1" applyAlignment="1"/>
    <xf numFmtId="0" fontId="4" fillId="0" borderId="0" xfId="3" applyFont="1" applyFill="1"/>
    <xf numFmtId="0" fontId="12" fillId="2" borderId="0" xfId="3" applyFont="1" applyFill="1" applyAlignment="1">
      <alignment horizontal="left"/>
    </xf>
    <xf numFmtId="0" fontId="11" fillId="0" borderId="0" xfId="3" applyFont="1" applyFill="1" applyAlignment="1">
      <alignment horizontal="left"/>
    </xf>
    <xf numFmtId="0" fontId="2" fillId="2" borderId="0" xfId="3" applyFill="1" applyAlignment="1">
      <alignment horizontal="left"/>
    </xf>
    <xf numFmtId="0" fontId="3" fillId="2" borderId="0" xfId="3" applyFont="1" applyFill="1" applyBorder="1" applyAlignment="1"/>
    <xf numFmtId="0" fontId="5" fillId="2" borderId="0" xfId="3" applyFont="1" applyFill="1" applyBorder="1"/>
    <xf numFmtId="0" fontId="5" fillId="2" borderId="0" xfId="3" applyFont="1" applyFill="1" applyBorder="1" applyAlignment="1">
      <alignment horizontal="center"/>
    </xf>
    <xf numFmtId="0" fontId="6" fillId="2" borderId="0" xfId="3" applyFont="1" applyFill="1" applyBorder="1" applyAlignment="1"/>
    <xf numFmtId="0" fontId="6" fillId="2" borderId="0" xfId="3" applyFont="1" applyFill="1" applyBorder="1" applyAlignment="1">
      <alignment horizontal="center"/>
    </xf>
    <xf numFmtId="0" fontId="3" fillId="2" borderId="1" xfId="3" applyFont="1" applyFill="1" applyBorder="1" applyAlignment="1">
      <alignment vertical="top"/>
    </xf>
    <xf numFmtId="0" fontId="3" fillId="2" borderId="1" xfId="3" applyFont="1" applyFill="1" applyBorder="1" applyAlignment="1">
      <alignment horizontal="right" vertical="top"/>
    </xf>
    <xf numFmtId="0" fontId="3" fillId="2" borderId="0" xfId="3" applyFont="1" applyFill="1" applyBorder="1" applyAlignment="1">
      <alignment vertical="top"/>
    </xf>
    <xf numFmtId="0" fontId="16" fillId="2" borderId="0" xfId="3" applyFont="1" applyFill="1" applyBorder="1" applyAlignment="1">
      <alignment horizontal="right" vertical="top"/>
    </xf>
    <xf numFmtId="0" fontId="7" fillId="2" borderId="0" xfId="3" applyFont="1" applyFill="1" applyBorder="1" applyAlignment="1">
      <alignment vertical="top"/>
    </xf>
    <xf numFmtId="164" fontId="5" fillId="2" borderId="0" xfId="10" applyNumberFormat="1" applyFont="1" applyFill="1"/>
    <xf numFmtId="164" fontId="5" fillId="0" borderId="0" xfId="10" applyNumberFormat="1" applyFont="1" applyFill="1" applyBorder="1"/>
    <xf numFmtId="0" fontId="5" fillId="2" borderId="0" xfId="3" applyFont="1" applyFill="1" applyAlignment="1">
      <alignment horizontal="left" vertical="top" indent="1"/>
    </xf>
    <xf numFmtId="164" fontId="5" fillId="2" borderId="0" xfId="10" applyNumberFormat="1" applyFont="1" applyFill="1" applyBorder="1"/>
    <xf numFmtId="164" fontId="5" fillId="0" borderId="0" xfId="3" applyNumberFormat="1" applyFont="1" applyFill="1" applyBorder="1"/>
    <xf numFmtId="3" fontId="5" fillId="2" borderId="0" xfId="3" applyNumberFormat="1" applyFont="1" applyFill="1" applyBorder="1" applyAlignment="1">
      <alignment horizontal="right"/>
    </xf>
    <xf numFmtId="3" fontId="6" fillId="2" borderId="0" xfId="3" applyNumberFormat="1" applyFont="1" applyFill="1" applyBorder="1" applyAlignment="1">
      <alignment vertical="top"/>
    </xf>
    <xf numFmtId="3" fontId="17" fillId="2" borderId="0" xfId="3" applyNumberFormat="1" applyFont="1" applyFill="1" applyBorder="1" applyAlignment="1">
      <alignment vertical="top"/>
    </xf>
    <xf numFmtId="0" fontId="7" fillId="2" borderId="0" xfId="3" applyFont="1" applyFill="1" applyBorder="1" applyAlignment="1"/>
    <xf numFmtId="3" fontId="7" fillId="2" borderId="0" xfId="3" applyNumberFormat="1" applyFont="1" applyFill="1" applyBorder="1" applyAlignment="1"/>
    <xf numFmtId="3" fontId="7" fillId="2" borderId="0" xfId="3" applyNumberFormat="1" applyFont="1" applyFill="1" applyBorder="1" applyAlignment="1">
      <alignment vertical="top"/>
    </xf>
    <xf numFmtId="3" fontId="5" fillId="2" borderId="0" xfId="3" applyNumberFormat="1" applyFont="1" applyFill="1" applyBorder="1" applyAlignment="1">
      <alignment horizontal="right" vertical="top"/>
    </xf>
    <xf numFmtId="3" fontId="5" fillId="2" borderId="0" xfId="10" applyNumberFormat="1" applyFont="1" applyFill="1"/>
    <xf numFmtId="165" fontId="5" fillId="2" borderId="0" xfId="10" applyNumberFormat="1" applyFont="1" applyFill="1" applyBorder="1"/>
    <xf numFmtId="0" fontId="5" fillId="2" borderId="0" xfId="3" applyFont="1" applyFill="1" applyBorder="1" applyAlignment="1">
      <alignment horizontal="left" indent="1"/>
    </xf>
    <xf numFmtId="3" fontId="5" fillId="2" borderId="0" xfId="10" applyNumberFormat="1" applyFont="1" applyFill="1" applyBorder="1"/>
    <xf numFmtId="0" fontId="6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vertical="top"/>
    </xf>
    <xf numFmtId="0" fontId="7" fillId="2" borderId="0" xfId="3" applyFont="1" applyFill="1" applyBorder="1" applyAlignment="1">
      <alignment horizontal="right"/>
    </xf>
    <xf numFmtId="0" fontId="5" fillId="2" borderId="0" xfId="3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 wrapText="1"/>
    </xf>
    <xf numFmtId="164" fontId="5" fillId="2" borderId="0" xfId="3" applyNumberFormat="1" applyFont="1" applyFill="1" applyBorder="1" applyAlignment="1">
      <alignment horizontal="right" wrapText="1"/>
    </xf>
    <xf numFmtId="164" fontId="5" fillId="2" borderId="0" xfId="3" applyNumberFormat="1" applyFont="1" applyFill="1" applyAlignment="1">
      <alignment horizontal="right" wrapText="1"/>
    </xf>
    <xf numFmtId="0" fontId="3" fillId="2" borderId="1" xfId="3" applyFont="1" applyFill="1" applyBorder="1" applyAlignment="1"/>
    <xf numFmtId="0" fontId="3" fillId="2" borderId="1" xfId="3" applyFont="1" applyFill="1" applyBorder="1" applyAlignment="1">
      <alignment horizontal="right"/>
    </xf>
    <xf numFmtId="166" fontId="5" fillId="2" borderId="0" xfId="5" applyNumberFormat="1" applyFont="1" applyFill="1" applyAlignment="1">
      <alignment horizontal="right"/>
    </xf>
    <xf numFmtId="3" fontId="5" fillId="2" borderId="0" xfId="5" applyNumberFormat="1" applyFont="1" applyFill="1" applyAlignment="1">
      <alignment horizontal="right"/>
    </xf>
    <xf numFmtId="6" fontId="5" fillId="2" borderId="0" xfId="3" applyNumberFormat="1" applyFont="1" applyFill="1" applyAlignment="1">
      <alignment horizontal="right" wrapText="1"/>
    </xf>
    <xf numFmtId="166" fontId="5" fillId="2" borderId="0" xfId="3" applyNumberFormat="1" applyFont="1" applyFill="1" applyAlignment="1">
      <alignment horizontal="right" wrapText="1"/>
    </xf>
    <xf numFmtId="6" fontId="5" fillId="2" borderId="0" xfId="3" applyNumberFormat="1" applyFont="1" applyFill="1" applyAlignment="1">
      <alignment horizontal="right"/>
    </xf>
    <xf numFmtId="166" fontId="5" fillId="2" borderId="0" xfId="11" applyNumberFormat="1" applyFont="1" applyFill="1"/>
    <xf numFmtId="166" fontId="5" fillId="2" borderId="0" xfId="2" applyNumberFormat="1" applyFont="1" applyFill="1"/>
    <xf numFmtId="3" fontId="5" fillId="0" borderId="0" xfId="3" applyNumberFormat="1" applyFont="1" applyFill="1"/>
    <xf numFmtId="165" fontId="5" fillId="2" borderId="0" xfId="1" applyNumberFormat="1" applyFont="1" applyFill="1"/>
    <xf numFmtId="166" fontId="4" fillId="2" borderId="0" xfId="3" quotePrefix="1" applyNumberFormat="1" applyFont="1" applyFill="1"/>
    <xf numFmtId="166" fontId="4" fillId="2" borderId="0" xfId="3" applyNumberFormat="1" applyFont="1" applyFill="1"/>
    <xf numFmtId="166" fontId="5" fillId="2" borderId="0" xfId="3" applyNumberFormat="1" applyFont="1" applyFill="1"/>
    <xf numFmtId="0" fontId="4" fillId="0" borderId="0" xfId="3" quotePrefix="1" applyFont="1" applyFill="1"/>
    <xf numFmtId="3" fontId="4" fillId="0" borderId="0" xfId="3" applyNumberFormat="1" applyFont="1" applyFill="1"/>
    <xf numFmtId="166" fontId="5" fillId="2" borderId="0" xfId="12" applyNumberFormat="1" applyFont="1" applyFill="1"/>
    <xf numFmtId="3" fontId="5" fillId="2" borderId="0" xfId="13" applyNumberFormat="1" applyFont="1" applyFill="1" applyAlignment="1">
      <alignment horizontal="right"/>
    </xf>
    <xf numFmtId="166" fontId="5" fillId="2" borderId="0" xfId="3" applyNumberFormat="1" applyFont="1" applyFill="1" applyAlignment="1">
      <alignment horizontal="right"/>
    </xf>
    <xf numFmtId="0" fontId="7" fillId="2" borderId="0" xfId="3" applyFont="1" applyFill="1" applyAlignment="1">
      <alignment horizontal="left" wrapText="1"/>
    </xf>
    <xf numFmtId="0" fontId="5" fillId="2" borderId="0" xfId="3" applyFont="1" applyFill="1" applyAlignment="1">
      <alignment horizontal="right" vertical="top" wrapText="1"/>
    </xf>
    <xf numFmtId="165" fontId="5" fillId="2" borderId="0" xfId="1" applyNumberFormat="1" applyFont="1" applyFill="1" applyAlignment="1">
      <alignment horizontal="right" wrapText="1"/>
    </xf>
    <xf numFmtId="0" fontId="18" fillId="2" borderId="0" xfId="3" applyFont="1" applyFill="1" applyAlignment="1"/>
    <xf numFmtId="0" fontId="8" fillId="2" borderId="0" xfId="3" applyFont="1" applyFill="1" applyAlignment="1">
      <alignment horizontal="left"/>
    </xf>
    <xf numFmtId="0" fontId="8" fillId="2" borderId="0" xfId="3" applyFont="1" applyFill="1"/>
    <xf numFmtId="0" fontId="21" fillId="2" borderId="0" xfId="3" applyFont="1" applyFill="1"/>
    <xf numFmtId="165" fontId="5" fillId="2" borderId="0" xfId="3" applyNumberFormat="1" applyFont="1" applyFill="1" applyAlignment="1"/>
    <xf numFmtId="165" fontId="0" fillId="0" borderId="0" xfId="14" applyNumberFormat="1" applyFont="1"/>
    <xf numFmtId="3" fontId="5" fillId="0" borderId="0" xfId="15" applyNumberFormat="1" applyFont="1" applyFill="1" applyAlignment="1"/>
    <xf numFmtId="3" fontId="5" fillId="0" borderId="0" xfId="15" applyNumberFormat="1" applyFont="1" applyFill="1" applyAlignment="1">
      <alignment horizontal="right"/>
    </xf>
    <xf numFmtId="3" fontId="5" fillId="2" borderId="0" xfId="15" applyNumberFormat="1" applyFont="1" applyFill="1" applyAlignment="1">
      <alignment horizontal="right"/>
    </xf>
    <xf numFmtId="167" fontId="5" fillId="0" borderId="0" xfId="15" applyNumberFormat="1" applyFont="1" applyFill="1"/>
    <xf numFmtId="167" fontId="5" fillId="2" borderId="0" xfId="15" applyNumberFormat="1" applyFont="1" applyFill="1"/>
    <xf numFmtId="167" fontId="5" fillId="0" borderId="0" xfId="3" applyNumberFormat="1" applyFont="1" applyFill="1" applyAlignment="1">
      <alignment wrapText="1"/>
    </xf>
    <xf numFmtId="167" fontId="5" fillId="0" borderId="0" xfId="3" applyNumberFormat="1" applyFont="1" applyFill="1" applyAlignment="1"/>
    <xf numFmtId="167" fontId="5" fillId="2" borderId="0" xfId="3" applyNumberFormat="1" applyFont="1" applyFill="1" applyAlignment="1">
      <alignment horizontal="right"/>
    </xf>
    <xf numFmtId="0" fontId="5" fillId="0" borderId="0" xfId="3" applyFont="1" applyFill="1" applyAlignment="1">
      <alignment horizontal="right"/>
    </xf>
    <xf numFmtId="3" fontId="5" fillId="2" borderId="0" xfId="3" applyNumberFormat="1" applyFont="1" applyFill="1" applyAlignment="1">
      <alignment wrapText="1"/>
    </xf>
    <xf numFmtId="3" fontId="5" fillId="2" borderId="0" xfId="14" applyNumberFormat="1" applyFont="1" applyFill="1" applyBorder="1" applyAlignment="1"/>
    <xf numFmtId="3" fontId="5" fillId="2" borderId="0" xfId="14" applyNumberFormat="1" applyFont="1" applyFill="1" applyBorder="1" applyAlignment="1">
      <alignment horizontal="right"/>
    </xf>
    <xf numFmtId="3" fontId="5" fillId="2" borderId="0" xfId="3" applyNumberFormat="1" applyFont="1" applyFill="1" applyBorder="1"/>
    <xf numFmtId="3" fontId="5" fillId="2" borderId="0" xfId="14" applyNumberFormat="1" applyFont="1" applyFill="1" applyAlignment="1"/>
    <xf numFmtId="3" fontId="5" fillId="2" borderId="0" xfId="14" applyNumberFormat="1" applyFont="1" applyFill="1" applyAlignment="1">
      <alignment horizontal="right"/>
    </xf>
    <xf numFmtId="164" fontId="5" fillId="0" borderId="0" xfId="3" applyNumberFormat="1" applyFont="1" applyFill="1" applyAlignment="1">
      <alignment horizontal="right"/>
    </xf>
    <xf numFmtId="3" fontId="5" fillId="2" borderId="0" xfId="16" applyNumberFormat="1" applyFont="1" applyFill="1" applyBorder="1" applyAlignment="1"/>
    <xf numFmtId="167" fontId="5" fillId="0" borderId="0" xfId="3" applyNumberFormat="1" applyFont="1" applyFill="1" applyBorder="1" applyAlignment="1">
      <alignment horizontal="right"/>
    </xf>
    <xf numFmtId="167" fontId="5" fillId="0" borderId="0" xfId="3" applyNumberFormat="1" applyFont="1" applyFill="1" applyBorder="1"/>
    <xf numFmtId="167" fontId="5" fillId="2" borderId="0" xfId="3" applyNumberFormat="1" applyFont="1" applyFill="1" applyBorder="1" applyAlignment="1">
      <alignment horizontal="right"/>
    </xf>
    <xf numFmtId="3" fontId="5" fillId="2" borderId="0" xfId="16" applyNumberFormat="1" applyFont="1" applyFill="1" applyBorder="1" applyAlignment="1">
      <alignment wrapText="1"/>
    </xf>
    <xf numFmtId="167" fontId="5" fillId="0" borderId="0" xfId="16" applyNumberFormat="1" applyFont="1" applyFill="1" applyBorder="1" applyAlignment="1">
      <alignment wrapText="1"/>
    </xf>
    <xf numFmtId="167" fontId="5" fillId="0" borderId="0" xfId="16" applyNumberFormat="1" applyFont="1" applyFill="1" applyBorder="1" applyAlignment="1"/>
    <xf numFmtId="167" fontId="5" fillId="0" borderId="0" xfId="16" applyNumberFormat="1" applyFont="1" applyFill="1" applyBorder="1" applyAlignment="1">
      <alignment horizontal="right"/>
    </xf>
    <xf numFmtId="167" fontId="5" fillId="2" borderId="0" xfId="3" applyNumberFormat="1" applyFont="1" applyFill="1" applyBorder="1"/>
    <xf numFmtId="167" fontId="5" fillId="2" borderId="0" xfId="3" applyNumberFormat="1" applyFont="1" applyFill="1" applyAlignment="1">
      <alignment wrapText="1"/>
    </xf>
    <xf numFmtId="3" fontId="5" fillId="2" borderId="0" xfId="2" applyNumberFormat="1" applyFont="1" applyFill="1"/>
    <xf numFmtId="3" fontId="5" fillId="2" borderId="0" xfId="2" applyNumberFormat="1" applyFont="1" applyFill="1" applyAlignment="1">
      <alignment wrapText="1"/>
    </xf>
    <xf numFmtId="167" fontId="5" fillId="2" borderId="0" xfId="3" applyNumberFormat="1" applyFont="1" applyFill="1" applyBorder="1" applyAlignment="1">
      <alignment wrapText="1"/>
    </xf>
    <xf numFmtId="167" fontId="5" fillId="2" borderId="0" xfId="16" applyNumberFormat="1" applyFont="1" applyFill="1" applyBorder="1" applyAlignment="1">
      <alignment horizontal="right"/>
    </xf>
    <xf numFmtId="167" fontId="5" fillId="2" borderId="0" xfId="16" applyNumberFormat="1" applyFont="1" applyFill="1" applyBorder="1" applyAlignment="1"/>
    <xf numFmtId="0" fontId="5" fillId="2" borderId="0" xfId="3" applyFont="1" applyFill="1" applyAlignment="1">
      <alignment horizontal="left" indent="1"/>
    </xf>
    <xf numFmtId="2" fontId="5" fillId="2" borderId="0" xfId="3" applyNumberFormat="1" applyFont="1" applyFill="1" applyAlignment="1">
      <alignment horizontal="right"/>
    </xf>
    <xf numFmtId="4" fontId="5" fillId="2" borderId="0" xfId="3" applyNumberFormat="1" applyFont="1" applyFill="1" applyAlignment="1">
      <alignment horizontal="right"/>
    </xf>
    <xf numFmtId="0" fontId="18" fillId="2" borderId="0" xfId="3" applyFont="1" applyFill="1" applyAlignment="1">
      <alignment horizontal="left"/>
    </xf>
    <xf numFmtId="0" fontId="4" fillId="2" borderId="0" xfId="3" applyFont="1" applyFill="1" applyAlignment="1">
      <alignment horizontal="center"/>
    </xf>
    <xf numFmtId="0" fontId="3" fillId="2" borderId="1" xfId="3" applyFont="1" applyFill="1" applyBorder="1" applyAlignment="1">
      <alignment horizontal="left"/>
    </xf>
    <xf numFmtId="0" fontId="3" fillId="2" borderId="0" xfId="3" applyFont="1" applyFill="1" applyAlignment="1">
      <alignment horizontal="left"/>
    </xf>
    <xf numFmtId="3" fontId="23" fillId="2" borderId="0" xfId="3" applyNumberFormat="1" applyFont="1" applyFill="1" applyAlignment="1">
      <alignment horizontal="right" wrapText="1"/>
    </xf>
    <xf numFmtId="3" fontId="23" fillId="2" borderId="0" xfId="3" applyNumberFormat="1" applyFont="1" applyFill="1"/>
    <xf numFmtId="3" fontId="23" fillId="2" borderId="0" xfId="3" applyNumberFormat="1" applyFont="1" applyFill="1" applyAlignment="1">
      <alignment horizontal="right"/>
    </xf>
    <xf numFmtId="0" fontId="23" fillId="2" borderId="0" xfId="3" applyFont="1" applyFill="1" applyAlignment="1">
      <alignment horizontal="right"/>
    </xf>
    <xf numFmtId="0" fontId="23" fillId="2" borderId="0" xfId="3" applyFont="1" applyFill="1"/>
    <xf numFmtId="3" fontId="5" fillId="0" borderId="0" xfId="3" applyNumberFormat="1" applyFont="1" applyFill="1" applyBorder="1" applyAlignment="1">
      <alignment horizontal="right"/>
    </xf>
    <xf numFmtId="0" fontId="21" fillId="2" borderId="0" xfId="3" applyFont="1" applyFill="1" applyAlignment="1"/>
    <xf numFmtId="3" fontId="5" fillId="2" borderId="0" xfId="3" applyNumberFormat="1" applyFont="1" applyFill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4" fillId="0" borderId="0" xfId="17" applyFont="1"/>
    <xf numFmtId="0" fontId="5" fillId="0" borderId="0" xfId="17" applyFont="1"/>
    <xf numFmtId="3" fontId="3" fillId="2" borderId="1" xfId="3" applyNumberFormat="1" applyFont="1" applyFill="1" applyBorder="1" applyAlignment="1">
      <alignment horizontal="right"/>
    </xf>
    <xf numFmtId="0" fontId="3" fillId="2" borderId="2" xfId="3" applyFont="1" applyFill="1" applyBorder="1" applyAlignment="1">
      <alignment horizontal="right"/>
    </xf>
    <xf numFmtId="0" fontId="24" fillId="2" borderId="1" xfId="3" applyFont="1" applyFill="1" applyBorder="1" applyAlignment="1">
      <alignment horizontal="right"/>
    </xf>
    <xf numFmtId="0" fontId="4" fillId="0" borderId="1" xfId="17" applyFont="1" applyBorder="1"/>
    <xf numFmtId="0" fontId="5" fillId="0" borderId="1" xfId="17" applyFont="1" applyBorder="1"/>
    <xf numFmtId="3" fontId="3" fillId="2" borderId="0" xfId="3" applyNumberFormat="1" applyFont="1" applyFill="1"/>
    <xf numFmtId="0" fontId="3" fillId="2" borderId="0" xfId="3" applyFont="1" applyFill="1"/>
    <xf numFmtId="0" fontId="24" fillId="2" borderId="0" xfId="3" applyFont="1" applyFill="1" applyBorder="1" applyAlignment="1">
      <alignment horizontal="right"/>
    </xf>
    <xf numFmtId="0" fontId="5" fillId="2" borderId="0" xfId="3" applyFont="1" applyFill="1" applyBorder="1" applyAlignment="1">
      <alignment horizontal="right" wrapText="1"/>
    </xf>
    <xf numFmtId="0" fontId="4" fillId="2" borderId="0" xfId="3" applyFont="1" applyFill="1" applyBorder="1"/>
    <xf numFmtId="0" fontId="5" fillId="2" borderId="0" xfId="3" applyFont="1" applyFill="1" applyBorder="1" applyAlignment="1">
      <alignment wrapText="1"/>
    </xf>
    <xf numFmtId="0" fontId="5" fillId="2" borderId="0" xfId="3" applyFont="1" applyFill="1" applyBorder="1" applyAlignment="1">
      <alignment horizontal="left" wrapText="1"/>
    </xf>
    <xf numFmtId="0" fontId="5" fillId="2" borderId="0" xfId="3" applyNumberFormat="1" applyFont="1" applyFill="1" applyBorder="1" applyAlignment="1">
      <alignment horizontal="right" wrapText="1"/>
    </xf>
    <xf numFmtId="49" fontId="5" fillId="2" borderId="0" xfId="3" applyNumberFormat="1" applyFont="1" applyFill="1" applyBorder="1" applyAlignment="1">
      <alignment horizontal="right" wrapText="1"/>
    </xf>
    <xf numFmtId="3" fontId="8" fillId="2" borderId="0" xfId="3" applyNumberFormat="1" applyFont="1" applyFill="1" applyAlignment="1">
      <alignment horizontal="right"/>
    </xf>
    <xf numFmtId="0" fontId="8" fillId="2" borderId="0" xfId="3" applyFont="1" applyFill="1" applyAlignment="1">
      <alignment horizontal="right"/>
    </xf>
    <xf numFmtId="0" fontId="7" fillId="2" borderId="0" xfId="3" applyFont="1" applyFill="1" applyBorder="1" applyAlignment="1">
      <alignment wrapText="1"/>
    </xf>
    <xf numFmtId="3" fontId="5" fillId="0" borderId="0" xfId="18" applyNumberFormat="1" applyFont="1"/>
    <xf numFmtId="0" fontId="5" fillId="0" borderId="0" xfId="18" applyFont="1"/>
    <xf numFmtId="3" fontId="5" fillId="2" borderId="0" xfId="1" applyNumberFormat="1" applyFont="1" applyFill="1"/>
    <xf numFmtId="165" fontId="8" fillId="2" borderId="0" xfId="1" applyNumberFormat="1" applyFont="1" applyFill="1" applyAlignment="1">
      <alignment horizontal="right"/>
    </xf>
    <xf numFmtId="3" fontId="11" fillId="2" borderId="0" xfId="3" applyNumberFormat="1" applyFont="1" applyFill="1"/>
    <xf numFmtId="0" fontId="11" fillId="2" borderId="0" xfId="3" applyFont="1" applyFill="1"/>
    <xf numFmtId="0" fontId="11" fillId="2" borderId="0" xfId="3" applyFont="1" applyFill="1" applyBorder="1" applyAlignment="1">
      <alignment horizontal="right" wrapText="1"/>
    </xf>
    <xf numFmtId="0" fontId="11" fillId="0" borderId="0" xfId="17" applyFont="1"/>
    <xf numFmtId="0" fontId="3" fillId="2" borderId="1" xfId="3" applyFont="1" applyFill="1" applyBorder="1" applyAlignment="1">
      <alignment wrapText="1"/>
    </xf>
    <xf numFmtId="0" fontId="3" fillId="2" borderId="1" xfId="3" applyFont="1" applyFill="1" applyBorder="1" applyAlignment="1">
      <alignment horizontal="right" wrapText="1"/>
    </xf>
    <xf numFmtId="0" fontId="3" fillId="2" borderId="0" xfId="3" applyFont="1" applyFill="1" applyBorder="1" applyAlignment="1">
      <alignment wrapText="1"/>
    </xf>
    <xf numFmtId="0" fontId="16" fillId="2" borderId="0" xfId="3" applyFont="1" applyFill="1" applyBorder="1" applyAlignment="1">
      <alignment wrapText="1"/>
    </xf>
    <xf numFmtId="0" fontId="11" fillId="2" borderId="0" xfId="3" applyFont="1" applyFill="1" applyAlignment="1">
      <alignment horizontal="right"/>
    </xf>
    <xf numFmtId="3" fontId="5" fillId="2" borderId="0" xfId="3" applyNumberFormat="1" applyFont="1" applyFill="1" applyBorder="1" applyAlignment="1">
      <alignment vertical="top" wrapText="1"/>
    </xf>
    <xf numFmtId="3" fontId="5" fillId="2" borderId="0" xfId="3" applyNumberFormat="1" applyFont="1" applyFill="1" applyAlignment="1">
      <alignment vertical="center"/>
    </xf>
    <xf numFmtId="3" fontId="5" fillId="2" borderId="0" xfId="19" applyNumberFormat="1" applyFont="1" applyFill="1" applyAlignment="1"/>
    <xf numFmtId="3" fontId="5" fillId="2" borderId="0" xfId="1" applyNumberFormat="1" applyFont="1" applyFill="1" applyAlignment="1">
      <alignment horizontal="right"/>
    </xf>
    <xf numFmtId="3" fontId="5" fillId="2" borderId="0" xfId="3" applyNumberFormat="1" applyFont="1" applyFill="1" applyBorder="1" applyAlignment="1">
      <alignment horizontal="right" vertical="top" wrapText="1"/>
    </xf>
    <xf numFmtId="3" fontId="5" fillId="2" borderId="0" xfId="3" applyNumberFormat="1" applyFont="1" applyFill="1" applyBorder="1" applyAlignment="1">
      <alignment vertical="center" wrapText="1"/>
    </xf>
    <xf numFmtId="3" fontId="5" fillId="2" borderId="0" xfId="3" applyNumberFormat="1" applyFont="1" applyFill="1" applyBorder="1" applyAlignment="1">
      <alignment horizontal="right" vertical="center" wrapText="1"/>
    </xf>
    <xf numFmtId="3" fontId="5" fillId="2" borderId="0" xfId="19" applyNumberFormat="1" applyFont="1" applyFill="1"/>
    <xf numFmtId="3" fontId="5" fillId="2" borderId="0" xfId="19" applyNumberFormat="1" applyFont="1" applyFill="1" applyAlignment="1">
      <alignment vertical="center"/>
    </xf>
    <xf numFmtId="3" fontId="5" fillId="2" borderId="0" xfId="3" quotePrefix="1" applyNumberFormat="1" applyFont="1" applyFill="1" applyBorder="1" applyAlignment="1">
      <alignment horizontal="right" vertical="top" wrapText="1"/>
    </xf>
    <xf numFmtId="3" fontId="5" fillId="0" borderId="0" xfId="1" applyNumberFormat="1" applyFont="1" applyFill="1"/>
    <xf numFmtId="3" fontId="5" fillId="0" borderId="0" xfId="1" applyNumberFormat="1" applyFont="1" applyFill="1" applyAlignment="1">
      <alignment horizontal="right"/>
    </xf>
    <xf numFmtId="0" fontId="5" fillId="2" borderId="0" xfId="20" applyFont="1" applyFill="1">
      <alignment wrapText="1"/>
    </xf>
    <xf numFmtId="0" fontId="5" fillId="2" borderId="0" xfId="20" applyFont="1" applyFill="1" applyAlignment="1">
      <alignment vertical="center" wrapText="1"/>
    </xf>
    <xf numFmtId="3" fontId="5" fillId="2" borderId="0" xfId="3" applyNumberFormat="1" applyFont="1" applyFill="1" applyAlignment="1">
      <alignment horizontal="right" vertical="center"/>
    </xf>
    <xf numFmtId="3" fontId="5" fillId="2" borderId="0" xfId="1" applyNumberFormat="1" applyFont="1" applyFill="1" applyAlignment="1">
      <alignment vertical="center"/>
    </xf>
    <xf numFmtId="3" fontId="5" fillId="2" borderId="0" xfId="1" applyNumberFormat="1" applyFont="1" applyFill="1" applyAlignment="1">
      <alignment horizontal="right" vertical="center"/>
    </xf>
    <xf numFmtId="3" fontId="5" fillId="2" borderId="0" xfId="19" applyNumberFormat="1" applyFont="1" applyFill="1" applyAlignment="1">
      <alignment horizontal="right"/>
    </xf>
    <xf numFmtId="0" fontId="7" fillId="2" borderId="0" xfId="3" applyFont="1" applyFill="1"/>
    <xf numFmtId="3" fontId="5" fillId="0" borderId="0" xfId="3" applyNumberFormat="1" applyFont="1" applyFill="1" applyBorder="1" applyAlignment="1">
      <alignment vertical="top" wrapText="1"/>
    </xf>
    <xf numFmtId="3" fontId="5" fillId="2" borderId="0" xfId="1" quotePrefix="1" applyNumberFormat="1" applyFont="1" applyFill="1" applyAlignment="1">
      <alignment horizontal="right"/>
    </xf>
    <xf numFmtId="0" fontId="5" fillId="0" borderId="0" xfId="21" applyFont="1" applyFill="1" applyBorder="1" applyAlignment="1">
      <alignment wrapText="1"/>
    </xf>
    <xf numFmtId="3" fontId="5" fillId="0" borderId="0" xfId="3" quotePrefix="1" applyNumberFormat="1" applyFont="1" applyFill="1" applyBorder="1" applyAlignment="1">
      <alignment horizontal="right" wrapText="1"/>
    </xf>
    <xf numFmtId="165" fontId="5" fillId="2" borderId="0" xfId="19" applyNumberFormat="1" applyFont="1" applyFill="1" applyAlignment="1">
      <alignment vertical="center"/>
    </xf>
    <xf numFmtId="3" fontId="5" fillId="2" borderId="0" xfId="3" quotePrefix="1" applyNumberFormat="1" applyFont="1" applyFill="1" applyBorder="1" applyAlignment="1">
      <alignment horizontal="right" vertical="center" wrapText="1"/>
    </xf>
    <xf numFmtId="0" fontId="3" fillId="2" borderId="0" xfId="3" applyFont="1" applyFill="1" applyAlignment="1">
      <alignment horizontal="right"/>
    </xf>
    <xf numFmtId="0" fontId="3" fillId="2" borderId="0" xfId="3" applyFont="1" applyFill="1" applyAlignment="1">
      <alignment horizontal="center"/>
    </xf>
    <xf numFmtId="3" fontId="3" fillId="2" borderId="0" xfId="3" applyNumberFormat="1" applyFont="1" applyFill="1" applyAlignment="1">
      <alignment horizontal="right"/>
    </xf>
    <xf numFmtId="4" fontId="3" fillId="2" borderId="0" xfId="3" applyNumberFormat="1" applyFont="1" applyFill="1" applyAlignment="1">
      <alignment horizontal="right"/>
    </xf>
    <xf numFmtId="4" fontId="3" fillId="2" borderId="0" xfId="3" applyNumberFormat="1" applyFont="1" applyFill="1" applyAlignment="1">
      <alignment horizontal="right" wrapText="1"/>
    </xf>
    <xf numFmtId="4" fontId="3" fillId="2" borderId="1" xfId="3" applyNumberFormat="1" applyFont="1" applyFill="1" applyBorder="1" applyAlignment="1">
      <alignment horizontal="right"/>
    </xf>
    <xf numFmtId="0" fontId="16" fillId="2" borderId="0" xfId="3" applyFont="1" applyFill="1" applyAlignment="1">
      <alignment horizontal="left"/>
    </xf>
    <xf numFmtId="3" fontId="4" fillId="2" borderId="0" xfId="3" applyNumberFormat="1" applyFont="1" applyFill="1"/>
    <xf numFmtId="4" fontId="4" fillId="2" borderId="0" xfId="3" applyNumberFormat="1" applyFont="1" applyFill="1"/>
    <xf numFmtId="0" fontId="28" fillId="2" borderId="0" xfId="3" applyFont="1" applyFill="1" applyAlignment="1">
      <alignment horizontal="left" vertical="top"/>
    </xf>
    <xf numFmtId="4" fontId="5" fillId="2" borderId="0" xfId="3" applyNumberFormat="1" applyFont="1" applyFill="1" applyAlignment="1">
      <alignment horizontal="right" wrapText="1"/>
    </xf>
    <xf numFmtId="0" fontId="12" fillId="2" borderId="0" xfId="3" applyFont="1" applyFill="1" applyAlignment="1">
      <alignment horizontal="left" vertical="top"/>
    </xf>
    <xf numFmtId="165" fontId="5" fillId="2" borderId="0" xfId="14" applyNumberFormat="1" applyFont="1" applyFill="1" applyAlignment="1"/>
    <xf numFmtId="43" fontId="5" fillId="2" borderId="0" xfId="14" applyFont="1" applyFill="1" applyAlignment="1"/>
    <xf numFmtId="1" fontId="5" fillId="2" borderId="0" xfId="14" applyNumberFormat="1" applyFont="1" applyFill="1" applyAlignment="1"/>
    <xf numFmtId="0" fontId="7" fillId="2" borderId="0" xfId="3" applyFont="1" applyFill="1" applyAlignment="1">
      <alignment horizontal="left" vertical="top"/>
    </xf>
    <xf numFmtId="1" fontId="5" fillId="2" borderId="0" xfId="3" applyNumberFormat="1" applyFont="1" applyFill="1" applyAlignment="1"/>
    <xf numFmtId="0" fontId="5" fillId="2" borderId="0" xfId="3" applyFont="1" applyFill="1" applyAlignment="1">
      <alignment horizontal="left" vertical="top"/>
    </xf>
    <xf numFmtId="4" fontId="5" fillId="2" borderId="0" xfId="3" applyNumberFormat="1" applyFont="1" applyFill="1"/>
    <xf numFmtId="0" fontId="4" fillId="2" borderId="0" xfId="3" applyFont="1" applyFill="1" applyAlignment="1">
      <alignment horizontal="left"/>
    </xf>
    <xf numFmtId="0" fontId="3" fillId="2" borderId="3" xfId="3" applyFont="1" applyFill="1" applyBorder="1" applyAlignment="1">
      <alignment horizontal="right"/>
    </xf>
    <xf numFmtId="0" fontId="4" fillId="2" borderId="1" xfId="3" applyFont="1" applyFill="1" applyBorder="1" applyAlignment="1"/>
    <xf numFmtId="0" fontId="5" fillId="2" borderId="0" xfId="3" applyFont="1" applyFill="1" applyAlignment="1">
      <alignment horizontal="right" vertical="top"/>
    </xf>
    <xf numFmtId="3" fontId="4" fillId="2" borderId="0" xfId="3" applyNumberFormat="1" applyFont="1" applyFill="1" applyAlignment="1"/>
    <xf numFmtId="3" fontId="5" fillId="2" borderId="0" xfId="3" applyNumberFormat="1" applyFont="1" applyFill="1" applyAlignment="1">
      <alignment horizontal="right" vertical="top"/>
    </xf>
    <xf numFmtId="3" fontId="5" fillId="2" borderId="0" xfId="3" applyNumberFormat="1" applyFont="1" applyFill="1" applyAlignment="1">
      <alignment vertical="top"/>
    </xf>
    <xf numFmtId="3" fontId="5" fillId="2" borderId="0" xfId="3" applyNumberFormat="1" applyFont="1" applyFill="1" applyAlignment="1">
      <alignment horizontal="right" vertical="top" wrapText="1"/>
    </xf>
    <xf numFmtId="3" fontId="4" fillId="2" borderId="0" xfId="3" applyNumberFormat="1" applyFont="1" applyFill="1" applyBorder="1" applyAlignment="1"/>
    <xf numFmtId="3" fontId="4" fillId="2" borderId="0" xfId="3" applyNumberFormat="1" applyFont="1" applyFill="1" applyBorder="1" applyAlignment="1">
      <alignment wrapText="1"/>
    </xf>
    <xf numFmtId="3" fontId="5" fillId="2" borderId="0" xfId="3" applyNumberFormat="1" applyFont="1" applyFill="1" applyBorder="1" applyAlignment="1">
      <alignment wrapText="1"/>
    </xf>
    <xf numFmtId="3" fontId="4" fillId="2" borderId="0" xfId="3" applyNumberFormat="1" applyFont="1" applyFill="1" applyAlignment="1">
      <alignment horizontal="right"/>
    </xf>
    <xf numFmtId="3" fontId="30" fillId="0" borderId="0" xfId="17" applyNumberFormat="1" applyFont="1"/>
    <xf numFmtId="3" fontId="5" fillId="0" borderId="0" xfId="17" applyNumberFormat="1" applyFont="1"/>
    <xf numFmtId="0" fontId="5" fillId="2" borderId="0" xfId="3" applyFont="1" applyFill="1" applyAlignment="1">
      <alignment horizontal="left" vertical="center"/>
    </xf>
    <xf numFmtId="0" fontId="2" fillId="2" borderId="0" xfId="3" applyFill="1" applyAlignment="1"/>
    <xf numFmtId="3" fontId="5" fillId="0" borderId="0" xfId="22" applyNumberFormat="1" applyFont="1" applyFill="1" applyAlignment="1">
      <alignment horizontal="right"/>
    </xf>
    <xf numFmtId="3" fontId="5" fillId="0" borderId="0" xfId="19" applyNumberFormat="1" applyFont="1" applyFill="1"/>
    <xf numFmtId="164" fontId="5" fillId="0" borderId="0" xfId="3" applyNumberFormat="1" applyFont="1" applyFill="1"/>
    <xf numFmtId="164" fontId="5" fillId="2" borderId="0" xfId="3" applyNumberFormat="1" applyFont="1" applyFill="1"/>
    <xf numFmtId="164" fontId="5" fillId="2" borderId="0" xfId="1" applyNumberFormat="1" applyFont="1" applyFill="1" applyAlignment="1">
      <alignment horizontal="right"/>
    </xf>
    <xf numFmtId="164" fontId="5" fillId="2" borderId="0" xfId="5" applyNumberFormat="1" applyFont="1" applyFill="1" applyBorder="1" applyAlignment="1">
      <alignment horizontal="right" wrapText="1"/>
    </xf>
    <xf numFmtId="167" fontId="5" fillId="2" borderId="0" xfId="19" applyNumberFormat="1" applyFont="1" applyFill="1"/>
    <xf numFmtId="164" fontId="5" fillId="2" borderId="0" xfId="19" applyNumberFormat="1" applyFont="1" applyFill="1"/>
    <xf numFmtId="164" fontId="5" fillId="2" borderId="0" xfId="5" applyNumberFormat="1" applyFont="1" applyFill="1" applyBorder="1" applyAlignment="1">
      <alignment horizontal="right"/>
    </xf>
    <xf numFmtId="164" fontId="5" fillId="0" borderId="0" xfId="19" applyNumberFormat="1" applyFont="1" applyFill="1"/>
    <xf numFmtId="164" fontId="5" fillId="0" borderId="0" xfId="22" applyNumberFormat="1" applyFont="1" applyFill="1"/>
    <xf numFmtId="164" fontId="5" fillId="0" borderId="0" xfId="3" applyNumberFormat="1" applyFont="1" applyFill="1" applyAlignment="1">
      <alignment horizontal="right" wrapText="1"/>
    </xf>
    <xf numFmtId="167" fontId="5" fillId="2" borderId="0" xfId="5" applyNumberFormat="1" applyFont="1" applyFill="1" applyBorder="1" applyAlignment="1">
      <alignment horizontal="right"/>
    </xf>
    <xf numFmtId="168" fontId="5" fillId="2" borderId="0" xfId="22" applyNumberFormat="1" applyFont="1" applyFill="1" applyAlignment="1">
      <alignment horizontal="right" wrapText="1"/>
    </xf>
    <xf numFmtId="164" fontId="5" fillId="2" borderId="0" xfId="3" applyNumberFormat="1" applyFont="1" applyFill="1" applyAlignment="1"/>
    <xf numFmtId="0" fontId="3" fillId="2" borderId="0" xfId="3" applyFont="1" applyFill="1" applyBorder="1" applyAlignment="1">
      <alignment horizontal="right"/>
    </xf>
    <xf numFmtId="0" fontId="5" fillId="2" borderId="4" xfId="3" applyFont="1" applyFill="1" applyBorder="1" applyAlignment="1">
      <alignment horizontal="right"/>
    </xf>
    <xf numFmtId="0" fontId="3" fillId="2" borderId="4" xfId="3" applyFont="1" applyFill="1" applyBorder="1" applyAlignment="1">
      <alignment horizontal="right"/>
    </xf>
    <xf numFmtId="0" fontId="16" fillId="2" borderId="0" xfId="3" applyFont="1" applyFill="1" applyAlignment="1">
      <alignment vertical="top"/>
    </xf>
    <xf numFmtId="164" fontId="5" fillId="2" borderId="0" xfId="3" applyNumberFormat="1" applyFont="1" applyFill="1" applyAlignment="1">
      <alignment horizontal="right" vertical="top"/>
    </xf>
    <xf numFmtId="164" fontId="5" fillId="2" borderId="0" xfId="3" applyNumberFormat="1" applyFont="1" applyFill="1" applyAlignment="1">
      <alignment horizontal="right"/>
    </xf>
    <xf numFmtId="0" fontId="5" fillId="2" borderId="0" xfId="3" applyFont="1" applyFill="1" applyBorder="1" applyAlignment="1">
      <alignment horizontal="right" vertical="top"/>
    </xf>
    <xf numFmtId="164" fontId="5" fillId="2" borderId="0" xfId="3" applyNumberFormat="1" applyFont="1" applyFill="1" applyBorder="1" applyAlignment="1">
      <alignment horizontal="right" vertical="top"/>
    </xf>
    <xf numFmtId="38" fontId="5" fillId="2" borderId="0" xfId="3" applyNumberFormat="1" applyFont="1" applyFill="1" applyAlignment="1">
      <alignment horizontal="right" wrapText="1"/>
    </xf>
    <xf numFmtId="0" fontId="3" fillId="2" borderId="0" xfId="3" applyFont="1" applyFill="1" applyAlignment="1">
      <alignment horizontal="right" vertical="center"/>
    </xf>
    <xf numFmtId="0" fontId="3" fillId="2" borderId="0" xfId="3" applyFont="1" applyFill="1" applyAlignment="1">
      <alignment horizontal="left" vertical="center"/>
    </xf>
    <xf numFmtId="49" fontId="3" fillId="2" borderId="1" xfId="3" applyNumberFormat="1" applyFont="1" applyFill="1" applyBorder="1" applyAlignment="1">
      <alignment horizontal="right"/>
    </xf>
    <xf numFmtId="166" fontId="12" fillId="2" borderId="0" xfId="3" applyNumberFormat="1" applyFont="1" applyFill="1" applyAlignment="1">
      <alignment horizontal="right" wrapText="1"/>
    </xf>
    <xf numFmtId="3" fontId="12" fillId="2" borderId="0" xfId="3" applyNumberFormat="1" applyFont="1" applyFill="1" applyAlignment="1">
      <alignment horizontal="right" wrapText="1"/>
    </xf>
    <xf numFmtId="3" fontId="5" fillId="2" borderId="0" xfId="23" applyNumberFormat="1" applyFont="1" applyFill="1" applyAlignment="1">
      <alignment horizontal="right"/>
    </xf>
    <xf numFmtId="3" fontId="5" fillId="2" borderId="0" xfId="23" applyNumberFormat="1" applyFont="1" applyFill="1" applyBorder="1" applyAlignment="1">
      <alignment horizontal="right"/>
    </xf>
    <xf numFmtId="3" fontId="5" fillId="0" borderId="0" xfId="23" applyNumberFormat="1" applyFont="1" applyFill="1" applyBorder="1" applyAlignment="1">
      <alignment horizontal="right"/>
    </xf>
    <xf numFmtId="3" fontId="5" fillId="0" borderId="0" xfId="23" applyNumberFormat="1" applyFont="1" applyFill="1" applyAlignment="1">
      <alignment horizontal="right"/>
    </xf>
    <xf numFmtId="166" fontId="5" fillId="0" borderId="0" xfId="23" applyNumberFormat="1" applyFont="1" applyFill="1" applyBorder="1" applyAlignment="1">
      <alignment horizontal="right"/>
    </xf>
    <xf numFmtId="3" fontId="12" fillId="2" borderId="0" xfId="3" applyNumberFormat="1" applyFont="1" applyFill="1" applyAlignment="1">
      <alignment horizontal="right"/>
    </xf>
    <xf numFmtId="3" fontId="5" fillId="2" borderId="0" xfId="4" applyNumberFormat="1" applyFont="1" applyFill="1" applyAlignment="1"/>
    <xf numFmtId="3" fontId="5" fillId="2" borderId="0" xfId="3" applyNumberFormat="1" applyFont="1" applyFill="1" applyBorder="1" applyAlignment="1"/>
    <xf numFmtId="3" fontId="5" fillId="2" borderId="0" xfId="4" applyNumberFormat="1" applyFont="1" applyFill="1" applyBorder="1" applyAlignment="1"/>
    <xf numFmtId="0" fontId="5" fillId="0" borderId="0" xfId="3" applyFont="1" applyFill="1" applyAlignment="1">
      <alignment horizontal="left"/>
    </xf>
    <xf numFmtId="0" fontId="5" fillId="0" borderId="0" xfId="3" applyFont="1" applyFill="1" applyAlignment="1">
      <alignment horizontal="left" wrapText="1"/>
    </xf>
    <xf numFmtId="0" fontId="5" fillId="0" borderId="0" xfId="3" applyFont="1" applyFill="1" applyAlignment="1">
      <alignment wrapText="1"/>
    </xf>
    <xf numFmtId="167" fontId="5" fillId="2" borderId="0" xfId="3" applyNumberFormat="1" applyFont="1" applyFill="1"/>
    <xf numFmtId="0" fontId="31" fillId="0" borderId="0" xfId="17" applyFont="1" applyBorder="1"/>
    <xf numFmtId="0" fontId="31" fillId="0" borderId="0" xfId="17" applyFont="1"/>
    <xf numFmtId="0" fontId="5" fillId="0" borderId="0" xfId="3" applyFont="1" applyFill="1" applyAlignment="1"/>
    <xf numFmtId="0" fontId="3" fillId="0" borderId="1" xfId="3" applyFont="1" applyFill="1" applyBorder="1" applyAlignment="1">
      <alignment vertical="center"/>
    </xf>
    <xf numFmtId="0" fontId="3" fillId="0" borderId="1" xfId="3" applyNumberFormat="1" applyFont="1" applyFill="1" applyBorder="1" applyAlignment="1">
      <alignment horizontal="right" vertical="center"/>
    </xf>
    <xf numFmtId="0" fontId="4" fillId="0" borderId="0" xfId="3" applyFont="1" applyFill="1" applyAlignment="1">
      <alignment vertical="center"/>
    </xf>
    <xf numFmtId="0" fontId="3" fillId="0" borderId="0" xfId="3" applyFont="1" applyFill="1" applyAlignment="1"/>
    <xf numFmtId="0" fontId="4" fillId="0" borderId="0" xfId="3" applyFont="1" applyFill="1" applyAlignment="1"/>
    <xf numFmtId="0" fontId="12" fillId="0" borderId="0" xfId="3" applyFont="1" applyFill="1" applyAlignment="1">
      <alignment wrapText="1"/>
    </xf>
    <xf numFmtId="3" fontId="5" fillId="0" borderId="0" xfId="8" applyNumberFormat="1" applyFont="1" applyFill="1" applyAlignment="1">
      <alignment horizontal="right"/>
    </xf>
    <xf numFmtId="0" fontId="7" fillId="0" borderId="0" xfId="3" applyFont="1" applyFill="1" applyAlignment="1"/>
    <xf numFmtId="0" fontId="5" fillId="0" borderId="0" xfId="3" applyFont="1" applyFill="1"/>
    <xf numFmtId="3" fontId="5" fillId="0" borderId="0" xfId="9" applyNumberFormat="1" applyFont="1" applyFill="1" applyAlignment="1">
      <alignment horizontal="right"/>
    </xf>
    <xf numFmtId="3" fontId="5" fillId="0" borderId="0" xfId="9" applyNumberFormat="1" applyFont="1" applyFill="1" applyBorder="1" applyAlignment="1">
      <alignment horizontal="right"/>
    </xf>
    <xf numFmtId="0" fontId="5" fillId="0" borderId="0" xfId="3" applyFont="1" applyFill="1" applyAlignment="1">
      <alignment vertical="top"/>
    </xf>
    <xf numFmtId="0" fontId="4" fillId="0" borderId="0" xfId="0" applyFont="1" applyFill="1"/>
    <xf numFmtId="0" fontId="0" fillId="0" borderId="0" xfId="0" applyFill="1"/>
    <xf numFmtId="0" fontId="12" fillId="0" borderId="0" xfId="3" applyFont="1" applyFill="1" applyAlignment="1">
      <alignment horizontal="left"/>
    </xf>
    <xf numFmtId="0" fontId="14" fillId="0" borderId="0" xfId="3" applyFont="1" applyFill="1" applyAlignment="1"/>
    <xf numFmtId="0" fontId="12" fillId="0" borderId="0" xfId="3" applyFont="1" applyFill="1" applyAlignment="1"/>
    <xf numFmtId="0" fontId="14" fillId="0" borderId="0" xfId="3" applyFont="1" applyFill="1" applyAlignment="1">
      <alignment horizontal="left"/>
    </xf>
    <xf numFmtId="0" fontId="2" fillId="0" borderId="0" xfId="3" applyFill="1" applyAlignment="1">
      <alignment horizontal="left"/>
    </xf>
    <xf numFmtId="0" fontId="8" fillId="0" borderId="0" xfId="3" applyFont="1" applyFill="1" applyBorder="1" applyAlignment="1"/>
    <xf numFmtId="0" fontId="5" fillId="0" borderId="0" xfId="3" applyFont="1" applyFill="1" applyBorder="1"/>
    <xf numFmtId="0" fontId="2" fillId="0" borderId="0" xfId="3" applyFill="1" applyBorder="1" applyAlignment="1">
      <alignment horizontal="left"/>
    </xf>
    <xf numFmtId="165" fontId="5" fillId="0" borderId="0" xfId="10" applyNumberFormat="1" applyFont="1" applyFill="1" applyBorder="1"/>
    <xf numFmtId="0" fontId="5" fillId="2" borderId="0" xfId="3" applyFont="1" applyFill="1" applyBorder="1" applyAlignment="1">
      <alignment horizontal="left"/>
    </xf>
    <xf numFmtId="0" fontId="5" fillId="0" borderId="0" xfId="3" applyFont="1" applyFill="1" applyAlignment="1">
      <alignment horizontal="left"/>
    </xf>
    <xf numFmtId="0" fontId="5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0" fontId="5" fillId="2" borderId="0" xfId="3" applyFont="1" applyFill="1" applyBorder="1" applyAlignment="1">
      <alignment horizontal="center"/>
    </xf>
    <xf numFmtId="3" fontId="5" fillId="0" borderId="0" xfId="10" applyNumberFormat="1" applyFont="1" applyFill="1" applyBorder="1"/>
    <xf numFmtId="0" fontId="28" fillId="2" borderId="0" xfId="3" applyFont="1" applyFill="1" applyBorder="1" applyAlignment="1">
      <alignment wrapText="1"/>
    </xf>
    <xf numFmtId="0" fontId="12" fillId="2" borderId="0" xfId="3" applyFont="1" applyFill="1" applyBorder="1" applyAlignment="1">
      <alignment horizontal="left" wrapText="1" indent="1"/>
    </xf>
    <xf numFmtId="166" fontId="5" fillId="2" borderId="0" xfId="14" applyNumberFormat="1" applyFont="1" applyFill="1" applyBorder="1" applyAlignment="1"/>
    <xf numFmtId="166" fontId="5" fillId="0" borderId="0" xfId="14" applyNumberFormat="1" applyFont="1" applyFill="1" applyBorder="1" applyAlignment="1"/>
    <xf numFmtId="166" fontId="5" fillId="0" borderId="0" xfId="12" applyNumberFormat="1" applyFont="1" applyFill="1" applyBorder="1"/>
    <xf numFmtId="166" fontId="5" fillId="0" borderId="0" xfId="12" applyNumberFormat="1" applyFont="1" applyFill="1" applyBorder="1" applyAlignment="1">
      <alignment horizontal="right"/>
    </xf>
    <xf numFmtId="1" fontId="5" fillId="0" borderId="0" xfId="14" applyNumberFormat="1" applyFont="1" applyFill="1" applyBorder="1" applyAlignment="1"/>
    <xf numFmtId="0" fontId="5" fillId="0" borderId="0" xfId="3" applyFont="1" applyFill="1" applyBorder="1" applyAlignment="1">
      <alignment horizontal="right"/>
    </xf>
    <xf numFmtId="3" fontId="5" fillId="2" borderId="0" xfId="14" applyNumberFormat="1" applyFont="1" applyFill="1" applyBorder="1" applyAlignment="1">
      <alignment horizontal="right" wrapText="1"/>
    </xf>
    <xf numFmtId="3" fontId="5" fillId="0" borderId="0" xfId="14" applyNumberFormat="1" applyFont="1" applyFill="1" applyBorder="1" applyAlignment="1">
      <alignment horizontal="right" wrapText="1"/>
    </xf>
    <xf numFmtId="3" fontId="5" fillId="0" borderId="0" xfId="3" applyNumberFormat="1" applyFont="1" applyFill="1" applyBorder="1"/>
    <xf numFmtId="3" fontId="5" fillId="0" borderId="0" xfId="24" applyNumberFormat="1" applyFont="1" applyFill="1" applyBorder="1"/>
    <xf numFmtId="1" fontId="5" fillId="0" borderId="0" xfId="24" applyNumberFormat="1" applyFont="1" applyFill="1" applyBorder="1"/>
    <xf numFmtId="3" fontId="5" fillId="0" borderId="0" xfId="14" applyNumberFormat="1" applyFont="1" applyFill="1" applyBorder="1" applyAlignment="1"/>
    <xf numFmtId="166" fontId="5" fillId="2" borderId="0" xfId="25" applyNumberFormat="1" applyFont="1" applyFill="1" applyBorder="1"/>
    <xf numFmtId="166" fontId="5" fillId="0" borderId="0" xfId="3" applyNumberFormat="1" applyFont="1" applyFill="1" applyBorder="1" applyAlignment="1">
      <alignment horizontal="right"/>
    </xf>
    <xf numFmtId="0" fontId="12" fillId="2" borderId="0" xfId="3" applyFont="1" applyFill="1" applyBorder="1" applyAlignment="1">
      <alignment wrapText="1"/>
    </xf>
    <xf numFmtId="166" fontId="5" fillId="2" borderId="0" xfId="25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6" fontId="5" fillId="2" borderId="0" xfId="24" applyNumberFormat="1" applyFont="1" applyFill="1" applyBorder="1"/>
    <xf numFmtId="166" fontId="5" fillId="0" borderId="0" xfId="24" applyNumberFormat="1" applyFont="1" applyFill="1" applyBorder="1"/>
    <xf numFmtId="3" fontId="5" fillId="0" borderId="0" xfId="14" applyNumberFormat="1" applyFont="1" applyFill="1" applyBorder="1" applyAlignment="1">
      <alignment horizontal="right"/>
    </xf>
    <xf numFmtId="0" fontId="21" fillId="2" borderId="0" xfId="3" applyFont="1" applyFill="1" applyBorder="1"/>
    <xf numFmtId="0" fontId="2" fillId="2" borderId="0" xfId="3" applyFill="1" applyBorder="1" applyAlignment="1"/>
    <xf numFmtId="0" fontId="11" fillId="0" borderId="0" xfId="3" applyFont="1" applyFill="1" applyAlignment="1"/>
    <xf numFmtId="0" fontId="8" fillId="0" borderId="0" xfId="3" applyFont="1" applyFill="1" applyAlignment="1">
      <alignment horizontal="left"/>
    </xf>
    <xf numFmtId="0" fontId="32" fillId="2" borderId="0" xfId="3" applyFont="1" applyFill="1" applyAlignment="1">
      <alignment horizontal="right" vertical="top"/>
    </xf>
    <xf numFmtId="0" fontId="32" fillId="2" borderId="0" xfId="3" applyFont="1" applyFill="1"/>
    <xf numFmtId="0" fontId="4" fillId="2" borderId="0" xfId="3" applyFont="1" applyFill="1" applyAlignment="1">
      <alignment vertical="top"/>
    </xf>
    <xf numFmtId="0" fontId="4" fillId="2" borderId="0" xfId="3" applyFont="1" applyFill="1" applyAlignment="1">
      <alignment horizontal="right" vertical="top"/>
    </xf>
    <xf numFmtId="0" fontId="33" fillId="2" borderId="0" xfId="3" applyFont="1" applyFill="1" applyAlignment="1">
      <alignment vertical="top"/>
    </xf>
    <xf numFmtId="0" fontId="33" fillId="2" borderId="0" xfId="3" applyFont="1" applyFill="1"/>
    <xf numFmtId="0" fontId="33" fillId="2" borderId="0" xfId="3" applyFont="1" applyFill="1" applyAlignment="1">
      <alignment horizontal="right" vertical="top"/>
    </xf>
    <xf numFmtId="0" fontId="35" fillId="2" borderId="0" xfId="26" applyFont="1" applyFill="1" applyAlignment="1" applyProtection="1">
      <alignment vertical="top"/>
    </xf>
    <xf numFmtId="0" fontId="36" fillId="2" borderId="0" xfId="3" applyFont="1" applyFill="1"/>
    <xf numFmtId="0" fontId="4" fillId="2" borderId="0" xfId="3" applyFont="1" applyFill="1" applyAlignment="1">
      <alignment vertical="top" wrapText="1"/>
    </xf>
    <xf numFmtId="0" fontId="32" fillId="2" borderId="0" xfId="3" applyFont="1" applyFill="1" applyAlignment="1">
      <alignment horizontal="left" vertical="top"/>
    </xf>
    <xf numFmtId="0" fontId="5" fillId="2" borderId="0" xfId="3" applyFont="1" applyFill="1" applyBorder="1" applyAlignment="1">
      <alignment horizontal="left"/>
    </xf>
    <xf numFmtId="0" fontId="5" fillId="2" borderId="0" xfId="3" applyFont="1" applyFill="1" applyAlignment="1">
      <alignment horizontal="left"/>
    </xf>
    <xf numFmtId="0" fontId="4" fillId="2" borderId="0" xfId="3" applyFont="1" applyFill="1" applyBorder="1" applyAlignment="1">
      <alignment horizontal="left"/>
    </xf>
    <xf numFmtId="0" fontId="8" fillId="2" borderId="0" xfId="3" applyFont="1" applyFill="1" applyBorder="1" applyAlignment="1">
      <alignment horizontal="left"/>
    </xf>
    <xf numFmtId="0" fontId="3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6" fillId="2" borderId="0" xfId="3" applyFont="1" applyFill="1" applyAlignment="1">
      <alignment horizontal="center"/>
    </xf>
    <xf numFmtId="0" fontId="5" fillId="2" borderId="0" xfId="3" applyFont="1" applyFill="1" applyBorder="1" applyAlignment="1">
      <alignment vertical="top"/>
    </xf>
    <xf numFmtId="0" fontId="8" fillId="2" borderId="0" xfId="3" applyFont="1" applyFill="1" applyAlignment="1">
      <alignment horizontal="left"/>
    </xf>
    <xf numFmtId="0" fontId="5" fillId="2" borderId="0" xfId="3" applyFont="1" applyFill="1" applyAlignment="1">
      <alignment horizontal="left" vertical="top"/>
    </xf>
    <xf numFmtId="0" fontId="14" fillId="0" borderId="0" xfId="3" applyFont="1" applyFill="1" applyAlignment="1">
      <alignment horizontal="left"/>
    </xf>
    <xf numFmtId="0" fontId="15" fillId="0" borderId="0" xfId="3" applyFont="1" applyFill="1" applyAlignment="1">
      <alignment horizontal="left"/>
    </xf>
    <xf numFmtId="0" fontId="5" fillId="0" borderId="0" xfId="6" applyFont="1" applyFill="1" applyAlignment="1">
      <alignment horizontal="left"/>
    </xf>
    <xf numFmtId="0" fontId="12" fillId="0" borderId="0" xfId="3" applyFont="1" applyFill="1" applyAlignment="1">
      <alignment horizontal="left"/>
    </xf>
    <xf numFmtId="0" fontId="5" fillId="0" borderId="0" xfId="3" applyFont="1" applyFill="1" applyAlignment="1">
      <alignment horizontal="left"/>
    </xf>
    <xf numFmtId="0" fontId="5" fillId="0" borderId="0" xfId="3" applyFont="1" applyFill="1" applyAlignment="1">
      <alignment wrapText="1"/>
    </xf>
    <xf numFmtId="0" fontId="5" fillId="0" borderId="0" xfId="3" applyFont="1" applyFill="1" applyAlignment="1">
      <alignment horizontal="left" wrapText="1"/>
    </xf>
    <xf numFmtId="0" fontId="7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5" fillId="0" borderId="0" xfId="3" applyFont="1" applyFill="1" applyBorder="1" applyAlignment="1">
      <alignment horizontal="left"/>
    </xf>
    <xf numFmtId="0" fontId="18" fillId="2" borderId="0" xfId="3" applyFont="1" applyFill="1" applyBorder="1" applyAlignment="1">
      <alignment horizontal="left"/>
    </xf>
    <xf numFmtId="0" fontId="3" fillId="2" borderId="0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left"/>
    </xf>
    <xf numFmtId="0" fontId="2" fillId="2" borderId="0" xfId="3" applyFill="1" applyBorder="1" applyAlignment="1">
      <alignment horizontal="center"/>
    </xf>
    <xf numFmtId="0" fontId="4" fillId="2" borderId="0" xfId="3" applyFont="1" applyFill="1" applyAlignment="1">
      <alignment horizontal="left"/>
    </xf>
    <xf numFmtId="0" fontId="3" fillId="2" borderId="1" xfId="3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left" vertical="top" wrapText="1"/>
    </xf>
    <xf numFmtId="0" fontId="2" fillId="2" borderId="0" xfId="3" applyFill="1" applyAlignment="1">
      <alignment horizontal="left"/>
    </xf>
    <xf numFmtId="0" fontId="8" fillId="2" borderId="0" xfId="3" quotePrefix="1" applyFont="1" applyFill="1" applyAlignment="1">
      <alignment horizontal="left"/>
    </xf>
  </cellXfs>
  <cellStyles count="27">
    <cellStyle name="Comma" xfId="1" builtinId="3"/>
    <cellStyle name="Comma 2" xfId="4"/>
    <cellStyle name="Comma 2 2" xfId="14"/>
    <cellStyle name="Comma 2 3" xfId="19"/>
    <cellStyle name="Comma 2 6" xfId="10"/>
    <cellStyle name="Comma 3 2 2" xfId="24"/>
    <cellStyle name="Comma 3 3" xfId="25"/>
    <cellStyle name="Comma 3 4" xfId="22"/>
    <cellStyle name="Comma 3 8" xfId="9"/>
    <cellStyle name="Currency" xfId="2" builtinId="4"/>
    <cellStyle name="Currency 2" xfId="12"/>
    <cellStyle name="Currency 2 2" xfId="11"/>
    <cellStyle name="Hyperlink" xfId="26" builtinId="8"/>
    <cellStyle name="Normal" xfId="0" builtinId="0"/>
    <cellStyle name="Normal 2" xfId="3"/>
    <cellStyle name="Normal 2 13" xfId="5"/>
    <cellStyle name="Normal 2 14" xfId="7"/>
    <cellStyle name="Normal 2 16" xfId="8"/>
    <cellStyle name="Normal 2 2 2" xfId="15"/>
    <cellStyle name="Normal 20" xfId="23"/>
    <cellStyle name="Normal 3" xfId="17"/>
    <cellStyle name="Normal 3 17" xfId="13"/>
    <cellStyle name="Normal 4" xfId="6"/>
    <cellStyle name="Normal 4 2" xfId="18"/>
    <cellStyle name="Normal 5" xfId="20"/>
    <cellStyle name="Normal 8 5" xfId="16"/>
    <cellStyle name="Normal_Counts by Credential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X10A0T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X12A0T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X14A0T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X15A0T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X16A0T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X17A0T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X18A0T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X19A0T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tabSelected="1" zoomScaleNormal="100" workbookViewId="0">
      <selection sqref="A1:B1"/>
    </sheetView>
  </sheetViews>
  <sheetFormatPr defaultColWidth="9.28515625" defaultRowHeight="13.2" x14ac:dyDescent="0.25"/>
  <cols>
    <col min="1" max="1" width="9.28515625" style="363"/>
    <col min="2" max="2" width="90.7109375" style="32" customWidth="1"/>
    <col min="3" max="3" width="9.28515625" style="364"/>
    <col min="4" max="16384" width="9.28515625" style="32"/>
  </cols>
  <sheetData>
    <row r="1" spans="1:3" s="362" customFormat="1" x14ac:dyDescent="0.25">
      <c r="A1" s="371" t="s">
        <v>667</v>
      </c>
      <c r="B1" s="371"/>
      <c r="C1" s="361"/>
    </row>
    <row r="2" spans="1:3" x14ac:dyDescent="0.25">
      <c r="A2" s="363" t="s">
        <v>668</v>
      </c>
    </row>
    <row r="4" spans="1:3" x14ac:dyDescent="0.25">
      <c r="A4" s="365" t="s">
        <v>669</v>
      </c>
      <c r="B4" s="366" t="s">
        <v>670</v>
      </c>
      <c r="C4" s="367" t="s">
        <v>671</v>
      </c>
    </row>
    <row r="5" spans="1:3" x14ac:dyDescent="0.25">
      <c r="A5" s="368" t="s">
        <v>672</v>
      </c>
      <c r="B5" s="369" t="s">
        <v>673</v>
      </c>
      <c r="C5" s="364">
        <v>53</v>
      </c>
    </row>
    <row r="6" spans="1:3" x14ac:dyDescent="0.25">
      <c r="A6" s="368" t="s">
        <v>674</v>
      </c>
      <c r="B6" s="32" t="s">
        <v>675</v>
      </c>
      <c r="C6" s="364">
        <v>54</v>
      </c>
    </row>
    <row r="7" spans="1:3" x14ac:dyDescent="0.25">
      <c r="A7" s="368" t="s">
        <v>676</v>
      </c>
      <c r="B7" s="32" t="s">
        <v>677</v>
      </c>
      <c r="C7" s="364">
        <v>55</v>
      </c>
    </row>
    <row r="8" spans="1:3" x14ac:dyDescent="0.25">
      <c r="A8" s="368" t="s">
        <v>678</v>
      </c>
      <c r="B8" s="32" t="s">
        <v>679</v>
      </c>
      <c r="C8" s="364">
        <v>58</v>
      </c>
    </row>
    <row r="9" spans="1:3" x14ac:dyDescent="0.25">
      <c r="A9" s="368" t="s">
        <v>680</v>
      </c>
      <c r="B9" s="32" t="s">
        <v>681</v>
      </c>
      <c r="C9" s="364">
        <v>59</v>
      </c>
    </row>
    <row r="10" spans="1:3" x14ac:dyDescent="0.25">
      <c r="A10" s="368" t="s">
        <v>682</v>
      </c>
      <c r="B10" s="32" t="s">
        <v>683</v>
      </c>
      <c r="C10" s="364">
        <v>60</v>
      </c>
    </row>
    <row r="11" spans="1:3" x14ac:dyDescent="0.25">
      <c r="A11" s="368" t="s">
        <v>684</v>
      </c>
      <c r="B11" s="32" t="s">
        <v>685</v>
      </c>
      <c r="C11" s="364">
        <v>62</v>
      </c>
    </row>
    <row r="12" spans="1:3" x14ac:dyDescent="0.25">
      <c r="A12" s="368" t="s">
        <v>686</v>
      </c>
      <c r="B12" s="32" t="s">
        <v>687</v>
      </c>
      <c r="C12" s="364">
        <v>63</v>
      </c>
    </row>
    <row r="13" spans="1:3" x14ac:dyDescent="0.25">
      <c r="A13" s="368" t="s">
        <v>688</v>
      </c>
      <c r="B13" s="32" t="s">
        <v>689</v>
      </c>
      <c r="C13" s="364">
        <v>65</v>
      </c>
    </row>
    <row r="14" spans="1:3" x14ac:dyDescent="0.25">
      <c r="A14" s="368" t="s">
        <v>690</v>
      </c>
      <c r="B14" s="32" t="s">
        <v>691</v>
      </c>
      <c r="C14" s="364">
        <v>66</v>
      </c>
    </row>
    <row r="15" spans="1:3" x14ac:dyDescent="0.25">
      <c r="A15" s="368" t="s">
        <v>692</v>
      </c>
      <c r="B15" s="32" t="s">
        <v>693</v>
      </c>
      <c r="C15" s="364">
        <v>68</v>
      </c>
    </row>
    <row r="16" spans="1:3" x14ac:dyDescent="0.25">
      <c r="A16" s="368" t="s">
        <v>694</v>
      </c>
      <c r="B16" s="32" t="s">
        <v>695</v>
      </c>
      <c r="C16" s="364">
        <v>69</v>
      </c>
    </row>
    <row r="17" spans="1:3" x14ac:dyDescent="0.25">
      <c r="A17" s="368" t="s">
        <v>696</v>
      </c>
      <c r="B17" s="32" t="s">
        <v>697</v>
      </c>
      <c r="C17" s="364">
        <v>71</v>
      </c>
    </row>
    <row r="18" spans="1:3" x14ac:dyDescent="0.25">
      <c r="A18" s="368" t="s">
        <v>698</v>
      </c>
      <c r="B18" s="32" t="s">
        <v>699</v>
      </c>
      <c r="C18" s="364">
        <v>72</v>
      </c>
    </row>
    <row r="19" spans="1:3" x14ac:dyDescent="0.25">
      <c r="A19" s="368" t="s">
        <v>700</v>
      </c>
      <c r="B19" s="32" t="s">
        <v>701</v>
      </c>
      <c r="C19" s="364">
        <v>73</v>
      </c>
    </row>
    <row r="20" spans="1:3" x14ac:dyDescent="0.25">
      <c r="A20" s="368" t="s">
        <v>702</v>
      </c>
      <c r="B20" s="32" t="s">
        <v>703</v>
      </c>
      <c r="C20" s="364">
        <v>74</v>
      </c>
    </row>
    <row r="21" spans="1:3" ht="26.4" x14ac:dyDescent="0.25">
      <c r="A21" s="368" t="s">
        <v>704</v>
      </c>
      <c r="B21" s="370" t="s">
        <v>705</v>
      </c>
      <c r="C21" s="364">
        <v>75</v>
      </c>
    </row>
    <row r="22" spans="1:3" x14ac:dyDescent="0.25">
      <c r="A22" s="368" t="s">
        <v>706</v>
      </c>
      <c r="B22" s="32" t="s">
        <v>707</v>
      </c>
      <c r="C22" s="364">
        <v>76</v>
      </c>
    </row>
    <row r="23" spans="1:3" x14ac:dyDescent="0.25">
      <c r="A23" s="368" t="s">
        <v>708</v>
      </c>
      <c r="B23" s="32" t="s">
        <v>709</v>
      </c>
      <c r="C23" s="364">
        <v>77</v>
      </c>
    </row>
  </sheetData>
  <mergeCells count="1">
    <mergeCell ref="A1:B1"/>
  </mergeCells>
  <hyperlinks>
    <hyperlink ref="A5" location="'ST01'!A1" display="ST01"/>
    <hyperlink ref="A6" location="'ST02'!A1" display="ST02"/>
    <hyperlink ref="A7" location="'ST03'!A1" display="ST03"/>
    <hyperlink ref="A8" location="'ST04'!A1" display="ST04"/>
    <hyperlink ref="A9" location="'ST05'!A1" display="ST05"/>
    <hyperlink ref="A10" location="'ST06'!A1" display="ST06"/>
    <hyperlink ref="A11" location="'ST07'!A1" display="ST07"/>
    <hyperlink ref="A12" location="'ST08'!A1" display="ST08"/>
    <hyperlink ref="A13" location="'ST09'!A1" display="ST09"/>
    <hyperlink ref="A15" location="'ST11'!A1" display="ST11"/>
    <hyperlink ref="A17" location="'ST13'!A1" display="ST13"/>
    <hyperlink ref="A18" location="'ST14'!A1" display="ST14"/>
    <hyperlink ref="A19" location="'ST15'!A1" display="ST15"/>
    <hyperlink ref="A20" location="'ST16'!A1" display="ST16"/>
    <hyperlink ref="A21" location="'ST17'!A1" display="ST17"/>
    <hyperlink ref="A22" location="'ST18'!A1" display="ST18"/>
    <hyperlink ref="A23" location="'ST19'!A1" display="ST19"/>
    <hyperlink ref="A16" location="'ST12'!A1" display="ST12"/>
    <hyperlink ref="A14" location="'ST10'!A1" display="ST10"/>
  </hyperlinks>
  <pageMargins left="1" right="1" top="1" bottom="1" header="0.5" footer="0.5"/>
  <pageSetup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39"/>
  <sheetViews>
    <sheetView showGridLines="0" workbookViewId="0">
      <selection sqref="A1:M1"/>
    </sheetView>
  </sheetViews>
  <sheetFormatPr defaultColWidth="9.28515625" defaultRowHeight="13.2" x14ac:dyDescent="0.25"/>
  <cols>
    <col min="1" max="1" width="35.7109375" style="119" customWidth="1"/>
    <col min="2" max="13" width="11.85546875" style="119" customWidth="1"/>
    <col min="14" max="14" width="2.85546875" style="119" customWidth="1"/>
    <col min="15" max="16384" width="9.28515625" style="119"/>
  </cols>
  <sheetData>
    <row r="1" spans="1:14" x14ac:dyDescent="0.25">
      <c r="A1" s="376" t="s">
        <v>255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6"/>
    </row>
    <row r="2" spans="1:14" x14ac:dyDescent="0.25">
      <c r="A2" s="377" t="s">
        <v>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6"/>
    </row>
    <row r="3" spans="1:14" x14ac:dyDescent="0.25">
      <c r="A3" s="4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3"/>
      <c r="N3" s="36"/>
    </row>
    <row r="4" spans="1:14" ht="13.5" customHeight="1" x14ac:dyDescent="0.25">
      <c r="A4" s="94" t="s">
        <v>4</v>
      </c>
      <c r="B4" s="95">
        <v>2008</v>
      </c>
      <c r="C4" s="95">
        <v>2009</v>
      </c>
      <c r="D4" s="95">
        <v>2010</v>
      </c>
      <c r="E4" s="95">
        <v>2011</v>
      </c>
      <c r="F4" s="95">
        <v>2012</v>
      </c>
      <c r="G4" s="95">
        <v>2013</v>
      </c>
      <c r="H4" s="95">
        <v>2014</v>
      </c>
      <c r="I4" s="95">
        <v>2015</v>
      </c>
      <c r="J4" s="95">
        <v>2016</v>
      </c>
      <c r="K4" s="95">
        <v>2017</v>
      </c>
      <c r="L4" s="95">
        <v>2018</v>
      </c>
      <c r="M4" s="95">
        <v>2019</v>
      </c>
      <c r="N4" s="36"/>
    </row>
    <row r="5" spans="1:14" x14ac:dyDescent="0.25">
      <c r="A5" s="40"/>
      <c r="B5" s="121"/>
      <c r="C5" s="121"/>
      <c r="D5" s="121"/>
      <c r="E5" s="121"/>
      <c r="F5" s="121"/>
      <c r="G5" s="121"/>
      <c r="H5" s="121"/>
      <c r="I5" s="36"/>
      <c r="J5" s="121"/>
      <c r="K5" s="36"/>
      <c r="L5" s="121"/>
      <c r="M5" s="36"/>
      <c r="N5" s="36"/>
    </row>
    <row r="6" spans="1:14" ht="15.6" x14ac:dyDescent="0.25">
      <c r="A6" s="56" t="s">
        <v>256</v>
      </c>
      <c r="B6" s="122">
        <v>800598</v>
      </c>
      <c r="C6" s="122">
        <v>814880</v>
      </c>
      <c r="D6" s="122">
        <v>827677</v>
      </c>
      <c r="E6" s="122">
        <v>652414</v>
      </c>
      <c r="F6" s="122">
        <v>895629</v>
      </c>
      <c r="G6" s="123">
        <v>939496</v>
      </c>
      <c r="H6" s="123">
        <v>982835</v>
      </c>
      <c r="I6" s="124">
        <v>1027652</v>
      </c>
      <c r="J6" s="124">
        <v>1073339</v>
      </c>
      <c r="K6" s="124">
        <v>1121338</v>
      </c>
      <c r="L6" s="124">
        <v>1173707</v>
      </c>
      <c r="M6" s="123">
        <v>1226402</v>
      </c>
      <c r="N6" s="36"/>
    </row>
    <row r="7" spans="1:14" x14ac:dyDescent="0.25">
      <c r="A7" s="3" t="s">
        <v>257</v>
      </c>
      <c r="B7" s="125">
        <v>121.2</v>
      </c>
      <c r="C7" s="126">
        <v>122.1</v>
      </c>
      <c r="D7" s="126">
        <v>123.08306590487973</v>
      </c>
      <c r="E7" s="127">
        <v>125.9</v>
      </c>
      <c r="F7" s="127">
        <v>131.36685455801532</v>
      </c>
      <c r="G7" s="128">
        <v>136.5070324305475</v>
      </c>
      <c r="H7" s="127">
        <v>141.04635793902847</v>
      </c>
      <c r="I7" s="129">
        <v>145.5</v>
      </c>
      <c r="J7" s="129">
        <v>149.4</v>
      </c>
      <c r="K7" s="4">
        <v>153.5</v>
      </c>
      <c r="L7" s="129">
        <v>158</v>
      </c>
      <c r="M7" s="130">
        <v>162.5</v>
      </c>
      <c r="N7" s="36"/>
    </row>
    <row r="8" spans="1:14" ht="15.6" x14ac:dyDescent="0.25">
      <c r="A8" s="56" t="s">
        <v>258</v>
      </c>
      <c r="B8" s="49"/>
      <c r="C8" s="49"/>
      <c r="D8" s="3"/>
      <c r="E8" s="49"/>
      <c r="F8" s="49"/>
      <c r="G8" s="3"/>
      <c r="H8" s="49"/>
      <c r="I8" s="3"/>
      <c r="J8" s="49"/>
      <c r="K8" s="3"/>
      <c r="L8" s="49"/>
      <c r="M8" s="3"/>
      <c r="N8" s="36"/>
    </row>
    <row r="9" spans="1:14" x14ac:dyDescent="0.25">
      <c r="A9" s="3" t="s">
        <v>259</v>
      </c>
      <c r="B9" s="131">
        <v>256</v>
      </c>
      <c r="C9" s="131">
        <v>251</v>
      </c>
      <c r="D9" s="132">
        <v>245</v>
      </c>
      <c r="E9" s="132">
        <v>216</v>
      </c>
      <c r="F9" s="132">
        <v>226</v>
      </c>
      <c r="G9" s="133">
        <v>230</v>
      </c>
      <c r="H9" s="134">
        <v>224</v>
      </c>
      <c r="I9" s="76">
        <v>237</v>
      </c>
      <c r="J9" s="76">
        <v>209</v>
      </c>
      <c r="K9" s="76">
        <v>209</v>
      </c>
      <c r="L9" s="76">
        <v>203</v>
      </c>
      <c r="M9" s="76">
        <v>200</v>
      </c>
      <c r="N9" s="36"/>
    </row>
    <row r="10" spans="1:14" ht="15.6" x14ac:dyDescent="0.25">
      <c r="A10" s="3" t="s">
        <v>260</v>
      </c>
      <c r="B10" s="131">
        <v>21939</v>
      </c>
      <c r="C10" s="131">
        <v>21642</v>
      </c>
      <c r="D10" s="135">
        <v>21359</v>
      </c>
      <c r="E10" s="135">
        <v>21156</v>
      </c>
      <c r="F10" s="135">
        <v>21281</v>
      </c>
      <c r="G10" s="136">
        <v>20950</v>
      </c>
      <c r="H10" s="37">
        <v>20857</v>
      </c>
      <c r="I10" s="38">
        <v>20478</v>
      </c>
      <c r="J10" s="38">
        <v>20228</v>
      </c>
      <c r="K10" s="38">
        <v>20110</v>
      </c>
      <c r="L10" s="38">
        <v>19781</v>
      </c>
      <c r="M10" s="38">
        <v>19300</v>
      </c>
      <c r="N10" s="36"/>
    </row>
    <row r="11" spans="1:14" x14ac:dyDescent="0.25">
      <c r="A11" s="3" t="s">
        <v>261</v>
      </c>
      <c r="B11" s="137">
        <f t="shared" ref="B11:I11" si="0">SUM(B10/B6)*1000</f>
        <v>27.403266058621181</v>
      </c>
      <c r="C11" s="137">
        <f t="shared" si="0"/>
        <v>26.558511682701749</v>
      </c>
      <c r="D11" s="137">
        <f t="shared" si="0"/>
        <v>25.805960537746003</v>
      </c>
      <c r="E11" s="137">
        <f t="shared" si="0"/>
        <v>32.427262443785693</v>
      </c>
      <c r="F11" s="137">
        <f t="shared" si="0"/>
        <v>23.760954591689192</v>
      </c>
      <c r="G11" s="137">
        <f t="shared" si="0"/>
        <v>22.299190204109436</v>
      </c>
      <c r="H11" s="137">
        <f t="shared" si="0"/>
        <v>21.221262979035139</v>
      </c>
      <c r="I11" s="137">
        <f t="shared" si="0"/>
        <v>19.926979171937582</v>
      </c>
      <c r="J11" s="137">
        <f>SUM(J10/J6)*1000</f>
        <v>18.845863236125773</v>
      </c>
      <c r="K11" s="137">
        <f t="shared" ref="K11:L11" si="1">SUM(K10/K6)*1000</f>
        <v>17.933932498497331</v>
      </c>
      <c r="L11" s="137">
        <f t="shared" si="1"/>
        <v>16.853439572227138</v>
      </c>
      <c r="M11" s="137">
        <v>16.899999999999999</v>
      </c>
      <c r="N11" s="36"/>
    </row>
    <row r="12" spans="1:14" ht="15.6" x14ac:dyDescent="0.25">
      <c r="A12" s="56" t="s">
        <v>262</v>
      </c>
      <c r="B12" s="138">
        <v>18491.517265102884</v>
      </c>
      <c r="C12" s="138">
        <v>18231.97285672048</v>
      </c>
      <c r="D12" s="132">
        <v>18284.278208272073</v>
      </c>
      <c r="E12" s="132">
        <v>17003.726085568367</v>
      </c>
      <c r="F12" s="132">
        <v>17436.44982727903</v>
      </c>
      <c r="G12" s="133">
        <v>17155</v>
      </c>
      <c r="H12" s="134">
        <v>17627</v>
      </c>
      <c r="I12" s="76">
        <v>18608</v>
      </c>
      <c r="J12" s="76">
        <v>16275</v>
      </c>
      <c r="K12" s="76">
        <v>17321</v>
      </c>
      <c r="L12" s="76">
        <v>16762</v>
      </c>
      <c r="M12" s="76">
        <v>15075.254772173023</v>
      </c>
      <c r="N12" s="36"/>
    </row>
    <row r="13" spans="1:14" x14ac:dyDescent="0.25">
      <c r="A13" s="3" t="s">
        <v>263</v>
      </c>
      <c r="B13" s="128">
        <v>84.3</v>
      </c>
      <c r="C13" s="128">
        <v>84.31</v>
      </c>
      <c r="D13" s="128">
        <v>83.4</v>
      </c>
      <c r="E13" s="128">
        <v>81.2</v>
      </c>
      <c r="F13" s="128">
        <v>80.3</v>
      </c>
      <c r="G13" s="139">
        <v>80.569999999999993</v>
      </c>
      <c r="H13" s="140">
        <v>81.8</v>
      </c>
      <c r="I13" s="141">
        <v>80.959999999999994</v>
      </c>
      <c r="J13" s="141">
        <v>79.06</v>
      </c>
      <c r="K13" s="141">
        <v>77.91</v>
      </c>
      <c r="L13" s="141">
        <v>78.010000000000005</v>
      </c>
      <c r="M13" s="141">
        <v>78.110128353228092</v>
      </c>
      <c r="N13" s="36"/>
    </row>
    <row r="14" spans="1:14" x14ac:dyDescent="0.25">
      <c r="A14" s="3" t="s">
        <v>264</v>
      </c>
      <c r="B14" s="142">
        <v>13331.937053814114</v>
      </c>
      <c r="C14" s="142">
        <v>13234.014809318254</v>
      </c>
      <c r="D14" s="132">
        <v>13435.06107708763</v>
      </c>
      <c r="E14" s="132">
        <v>12807.503169651125</v>
      </c>
      <c r="F14" s="132">
        <v>13227.637137701875</v>
      </c>
      <c r="G14" s="133">
        <v>12889</v>
      </c>
      <c r="H14" s="134">
        <v>12999</v>
      </c>
      <c r="I14" s="76">
        <v>13932</v>
      </c>
      <c r="J14" s="76">
        <v>12679</v>
      </c>
      <c r="K14" s="76">
        <v>13822</v>
      </c>
      <c r="L14" s="76">
        <v>13366</v>
      </c>
      <c r="M14" s="76">
        <v>12014.254967025896</v>
      </c>
      <c r="N14" s="36"/>
    </row>
    <row r="15" spans="1:14" x14ac:dyDescent="0.25">
      <c r="A15" s="3" t="s">
        <v>265</v>
      </c>
      <c r="B15" s="143">
        <v>60.76820754735455</v>
      </c>
      <c r="C15" s="143">
        <v>61.194926520476535</v>
      </c>
      <c r="D15" s="144">
        <v>61.268976090330305</v>
      </c>
      <c r="E15" s="144">
        <v>61.1</v>
      </c>
      <c r="F15" s="144">
        <v>60.95</v>
      </c>
      <c r="G15" s="145">
        <v>60.53</v>
      </c>
      <c r="H15" s="146">
        <v>60.22</v>
      </c>
      <c r="I15" s="141">
        <v>60.62</v>
      </c>
      <c r="J15" s="141">
        <v>61.59</v>
      </c>
      <c r="K15" s="141">
        <v>62.17</v>
      </c>
      <c r="L15" s="141">
        <v>62.21</v>
      </c>
      <c r="M15" s="141">
        <v>62.250025735885472</v>
      </c>
      <c r="N15" s="36"/>
    </row>
    <row r="16" spans="1:14" x14ac:dyDescent="0.25">
      <c r="A16" s="56" t="s">
        <v>266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36"/>
    </row>
    <row r="17" spans="1:14" ht="15.6" x14ac:dyDescent="0.25">
      <c r="A17" s="3" t="s">
        <v>267</v>
      </c>
      <c r="B17" s="148">
        <v>515940</v>
      </c>
      <c r="C17" s="149">
        <v>517340</v>
      </c>
      <c r="D17" s="149">
        <v>530429</v>
      </c>
      <c r="E17" s="149">
        <v>503518</v>
      </c>
      <c r="F17" s="149">
        <v>557596</v>
      </c>
      <c r="G17" s="148">
        <v>550498.478</v>
      </c>
      <c r="H17" s="148">
        <v>533342.97400000005</v>
      </c>
      <c r="I17" s="149">
        <v>545149</v>
      </c>
      <c r="J17" s="149">
        <v>541950</v>
      </c>
      <c r="K17" s="149">
        <v>605398</v>
      </c>
      <c r="L17" s="149">
        <v>591544</v>
      </c>
      <c r="M17" s="149">
        <v>631907</v>
      </c>
      <c r="N17" s="36"/>
    </row>
    <row r="18" spans="1:14" ht="15.6" x14ac:dyDescent="0.25">
      <c r="A18" s="56" t="s">
        <v>268</v>
      </c>
      <c r="B18" s="49"/>
      <c r="C18" s="49"/>
      <c r="D18" s="3"/>
      <c r="E18" s="49"/>
      <c r="F18" s="49"/>
      <c r="G18" s="3"/>
      <c r="H18" s="49"/>
      <c r="I18" s="3"/>
      <c r="J18" s="49"/>
      <c r="K18" s="3"/>
      <c r="L18" s="49"/>
      <c r="M18" s="3"/>
      <c r="N18" s="36"/>
    </row>
    <row r="19" spans="1:14" x14ac:dyDescent="0.25">
      <c r="A19" s="3" t="s">
        <v>269</v>
      </c>
      <c r="B19" s="147">
        <v>28.423025594711788</v>
      </c>
      <c r="C19" s="147">
        <v>28.568153191837354</v>
      </c>
      <c r="D19" s="147">
        <v>29.284694218285011</v>
      </c>
      <c r="E19" s="150">
        <v>34.47</v>
      </c>
      <c r="F19" s="150">
        <v>35.58</v>
      </c>
      <c r="G19" s="151">
        <v>36.67</v>
      </c>
      <c r="H19" s="141">
        <v>37.729999999999997</v>
      </c>
      <c r="I19" s="141">
        <v>38.559999999999974</v>
      </c>
      <c r="J19" s="141">
        <v>38.819999999999993</v>
      </c>
      <c r="K19" s="141">
        <f>211.61-K20</f>
        <v>38.81</v>
      </c>
      <c r="L19" s="141">
        <f>216.27-L20</f>
        <v>38.860000000000014</v>
      </c>
      <c r="M19" s="141">
        <f>232.81-M20</f>
        <v>39.920000000000016</v>
      </c>
      <c r="N19" s="36"/>
    </row>
    <row r="20" spans="1:14" x14ac:dyDescent="0.25">
      <c r="A20" s="3" t="s">
        <v>270</v>
      </c>
      <c r="B20" s="147">
        <v>130.91697440528822</v>
      </c>
      <c r="C20" s="147">
        <v>136.28184680816264</v>
      </c>
      <c r="D20" s="152">
        <v>140.56530578171498</v>
      </c>
      <c r="E20" s="152">
        <v>132.32</v>
      </c>
      <c r="F20" s="152">
        <v>147.55000000000001</v>
      </c>
      <c r="G20" s="151">
        <v>148.26</v>
      </c>
      <c r="H20" s="141">
        <v>148.4</v>
      </c>
      <c r="I20" s="141">
        <v>160.11000000000001</v>
      </c>
      <c r="J20" s="141">
        <v>162</v>
      </c>
      <c r="K20" s="141">
        <v>172.8</v>
      </c>
      <c r="L20" s="141">
        <v>177.41</v>
      </c>
      <c r="M20" s="141">
        <v>192.89</v>
      </c>
      <c r="N20" s="36"/>
    </row>
    <row r="21" spans="1:14" x14ac:dyDescent="0.25">
      <c r="A21" s="3" t="s">
        <v>271</v>
      </c>
      <c r="B21" s="147">
        <v>159.34</v>
      </c>
      <c r="C21" s="147">
        <v>164.85</v>
      </c>
      <c r="D21" s="152">
        <v>169.85</v>
      </c>
      <c r="E21" s="152">
        <f>SUM(E19:E20)</f>
        <v>166.79</v>
      </c>
      <c r="F21" s="152">
        <f>SUM(F19:F20)</f>
        <v>183.13</v>
      </c>
      <c r="G21" s="152">
        <f>SUM(G19:G20)</f>
        <v>184.93</v>
      </c>
      <c r="H21" s="152">
        <f t="shared" ref="H21:K21" si="2">SUM(H19:H20)</f>
        <v>186.13</v>
      </c>
      <c r="I21" s="152">
        <f t="shared" si="2"/>
        <v>198.67</v>
      </c>
      <c r="J21" s="152">
        <f t="shared" si="2"/>
        <v>200.82</v>
      </c>
      <c r="K21" s="152">
        <f t="shared" si="2"/>
        <v>211.61</v>
      </c>
      <c r="L21" s="152">
        <f>SUM(L19:L20)</f>
        <v>216.27</v>
      </c>
      <c r="M21" s="152">
        <f>SUM(M19:M20)</f>
        <v>232.81</v>
      </c>
      <c r="N21" s="36"/>
    </row>
    <row r="22" spans="1:14" x14ac:dyDescent="0.25">
      <c r="A22" s="153" t="s">
        <v>272</v>
      </c>
      <c r="B22" s="154">
        <f t="shared" ref="B22:D22" si="3">+B19/B20</f>
        <v>0.21710725995485333</v>
      </c>
      <c r="C22" s="154">
        <f t="shared" si="3"/>
        <v>0.20962552138034465</v>
      </c>
      <c r="D22" s="154">
        <f t="shared" si="3"/>
        <v>0.20833515109170292</v>
      </c>
      <c r="E22" s="154">
        <v>0.26</v>
      </c>
      <c r="F22" s="154">
        <v>0.24</v>
      </c>
      <c r="G22" s="154">
        <v>0.25</v>
      </c>
      <c r="H22" s="154">
        <f>SUM(H19/H20)</f>
        <v>0.2542452830188679</v>
      </c>
      <c r="I22" s="154">
        <f>SUM(I19/I20)</f>
        <v>0.24083442633189664</v>
      </c>
      <c r="J22" s="154">
        <f t="shared" ref="J22:K22" si="4">SUM(J19/J20)</f>
        <v>0.23962962962962958</v>
      </c>
      <c r="K22" s="154">
        <f t="shared" si="4"/>
        <v>0.2245949074074074</v>
      </c>
      <c r="L22" s="154">
        <f>SUM(L19/L20)</f>
        <v>0.21904064032467174</v>
      </c>
      <c r="M22" s="154">
        <f>SUM(M19/M20)</f>
        <v>0.20695733319508539</v>
      </c>
      <c r="N22" s="36"/>
    </row>
    <row r="23" spans="1:14" x14ac:dyDescent="0.25">
      <c r="A23" s="3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3"/>
      <c r="M23" s="3"/>
      <c r="N23" s="36"/>
    </row>
    <row r="24" spans="1:14" ht="15.6" x14ac:dyDescent="0.25">
      <c r="A24" s="373" t="s">
        <v>273</v>
      </c>
      <c r="B24" s="373"/>
      <c r="C24" s="373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"/>
    </row>
    <row r="25" spans="1:14" ht="15.6" x14ac:dyDescent="0.25">
      <c r="A25" s="380" t="s">
        <v>274</v>
      </c>
      <c r="B25" s="380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9"/>
    </row>
    <row r="26" spans="1:14" ht="15.6" x14ac:dyDescent="0.25">
      <c r="A26" s="380" t="s">
        <v>275</v>
      </c>
      <c r="B26" s="380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116"/>
    </row>
    <row r="27" spans="1:14" ht="15.6" x14ac:dyDescent="0.25">
      <c r="A27" s="380" t="s">
        <v>276</v>
      </c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116"/>
    </row>
    <row r="28" spans="1:14" ht="13.2" customHeight="1" x14ac:dyDescent="0.25">
      <c r="A28" s="373" t="s">
        <v>277</v>
      </c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156"/>
    </row>
    <row r="29" spans="1:14" ht="15.6" x14ac:dyDescent="0.25">
      <c r="A29" s="380" t="s">
        <v>278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156"/>
    </row>
    <row r="30" spans="1:14" ht="15.6" x14ac:dyDescent="0.25">
      <c r="A30" s="380" t="s">
        <v>279</v>
      </c>
      <c r="B30" s="380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156"/>
    </row>
    <row r="31" spans="1:14" ht="13.2" customHeight="1" x14ac:dyDescent="0.25">
      <c r="A31" s="373" t="s">
        <v>280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156"/>
    </row>
    <row r="32" spans="1:14" x14ac:dyDescent="0.25">
      <c r="A32" s="373" t="s">
        <v>281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156"/>
    </row>
    <row r="33" spans="1:14" ht="13.2" customHeight="1" x14ac:dyDescent="0.25">
      <c r="A33" s="380"/>
      <c r="B33" s="380"/>
      <c r="C33" s="380"/>
      <c r="D33" s="380"/>
      <c r="E33" s="380"/>
      <c r="F33" s="380"/>
      <c r="G33" s="380"/>
      <c r="H33" s="380"/>
      <c r="I33" s="380"/>
      <c r="J33" s="380"/>
      <c r="K33" s="380"/>
      <c r="L33" s="380"/>
      <c r="M33" s="380"/>
      <c r="N33" s="380"/>
    </row>
    <row r="34" spans="1:14" x14ac:dyDescent="0.25">
      <c r="A34" s="373" t="s">
        <v>282</v>
      </c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116"/>
    </row>
    <row r="35" spans="1:14" x14ac:dyDescent="0.25">
      <c r="A35" s="373" t="s">
        <v>283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116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56"/>
    </row>
    <row r="37" spans="1:14" x14ac:dyDescent="0.25">
      <c r="A37" s="2" t="s">
        <v>284</v>
      </c>
      <c r="B37" s="2"/>
      <c r="C37" s="2"/>
      <c r="D37" s="2"/>
      <c r="E37" s="2"/>
      <c r="F37" s="2"/>
      <c r="G37" s="2"/>
      <c r="H37" s="3"/>
      <c r="I37" s="3"/>
      <c r="J37" s="3"/>
      <c r="K37" s="3"/>
      <c r="L37" s="36"/>
      <c r="M37" s="36"/>
      <c r="N37" s="36"/>
    </row>
    <row r="38" spans="1:14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</row>
  </sheetData>
  <mergeCells count="14">
    <mergeCell ref="A27:M27"/>
    <mergeCell ref="A1:M1"/>
    <mergeCell ref="A2:M2"/>
    <mergeCell ref="A24:M24"/>
    <mergeCell ref="A25:M25"/>
    <mergeCell ref="A26:M26"/>
    <mergeCell ref="A34:M34"/>
    <mergeCell ref="A35:M35"/>
    <mergeCell ref="A28:M28"/>
    <mergeCell ref="A29:M29"/>
    <mergeCell ref="A30:M30"/>
    <mergeCell ref="A31:M31"/>
    <mergeCell ref="A32:M32"/>
    <mergeCell ref="A33:N33"/>
  </mergeCells>
  <printOptions horizontalCentered="1"/>
  <pageMargins left="0.5" right="0.5" top="0.5" bottom="0.5" header="0.3" footer="0.3"/>
  <pageSetup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58"/>
  <sheetViews>
    <sheetView showGridLines="0" zoomScaleNormal="100" workbookViewId="0">
      <selection sqref="A1:N1"/>
    </sheetView>
  </sheetViews>
  <sheetFormatPr defaultColWidth="9.28515625" defaultRowHeight="13.2" x14ac:dyDescent="0.25"/>
  <cols>
    <col min="1" max="1" width="34.42578125" style="32" customWidth="1"/>
    <col min="2" max="14" width="10.7109375" style="32" customWidth="1"/>
    <col min="15" max="15" width="3" style="32" customWidth="1"/>
    <col min="16" max="16384" width="9.28515625" style="32"/>
  </cols>
  <sheetData>
    <row r="1" spans="1:14" s="157" customFormat="1" ht="12.75" customHeight="1" x14ac:dyDescent="0.25">
      <c r="A1" s="376" t="s">
        <v>285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157" customFormat="1" ht="12.75" customHeight="1" x14ac:dyDescent="0.25">
      <c r="A2" s="377" t="s">
        <v>286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4" s="157" customFormat="1" ht="12.7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157" customFormat="1" ht="12.75" customHeight="1" x14ac:dyDescent="0.25">
      <c r="A4" s="378" t="s">
        <v>287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</row>
    <row r="5" spans="1:14" ht="12.75" customHeight="1" x14ac:dyDescent="0.2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2.75" customHeight="1" x14ac:dyDescent="0.25">
      <c r="A6" s="158" t="s">
        <v>100</v>
      </c>
      <c r="B6" s="95">
        <v>2006</v>
      </c>
      <c r="C6" s="95">
        <v>2007</v>
      </c>
      <c r="D6" s="95">
        <v>2008</v>
      </c>
      <c r="E6" s="95">
        <v>2009</v>
      </c>
      <c r="F6" s="95">
        <v>2010</v>
      </c>
      <c r="G6" s="95">
        <v>2011</v>
      </c>
      <c r="H6" s="95">
        <v>2012</v>
      </c>
      <c r="I6" s="95">
        <v>2013</v>
      </c>
      <c r="J6" s="95">
        <v>2014</v>
      </c>
      <c r="K6" s="95">
        <v>2015</v>
      </c>
      <c r="L6" s="95">
        <v>2016</v>
      </c>
      <c r="M6" s="95">
        <v>2017</v>
      </c>
      <c r="N6" s="95">
        <v>2018</v>
      </c>
    </row>
    <row r="7" spans="1:14" ht="12.75" customHeight="1" x14ac:dyDescent="0.25">
      <c r="A7" s="159"/>
    </row>
    <row r="8" spans="1:14" ht="12.75" customHeight="1" x14ac:dyDescent="0.25">
      <c r="A8" s="56" t="s">
        <v>288</v>
      </c>
      <c r="B8" s="160"/>
      <c r="C8" s="161"/>
      <c r="D8" s="161"/>
      <c r="E8" s="161"/>
      <c r="F8" s="161"/>
      <c r="G8" s="161"/>
      <c r="H8" s="161"/>
      <c r="I8" s="162"/>
      <c r="J8" s="162"/>
      <c r="K8" s="162"/>
      <c r="L8" s="163"/>
      <c r="M8" s="163"/>
      <c r="N8" s="163"/>
    </row>
    <row r="9" spans="1:14" ht="14.25" customHeight="1" x14ac:dyDescent="0.25">
      <c r="A9" s="3" t="s">
        <v>289</v>
      </c>
      <c r="B9" s="10" t="s">
        <v>290</v>
      </c>
      <c r="C9" s="10" t="s">
        <v>290</v>
      </c>
      <c r="D9" s="10" t="s">
        <v>290</v>
      </c>
      <c r="E9" s="10" t="s">
        <v>290</v>
      </c>
      <c r="F9" s="10" t="s">
        <v>290</v>
      </c>
      <c r="G9" s="10" t="s">
        <v>290</v>
      </c>
      <c r="H9" s="10" t="s">
        <v>290</v>
      </c>
      <c r="I9" s="10" t="s">
        <v>290</v>
      </c>
      <c r="J9" s="10" t="s">
        <v>290</v>
      </c>
      <c r="K9" s="4" t="s">
        <v>290</v>
      </c>
      <c r="L9" s="4" t="s">
        <v>290</v>
      </c>
      <c r="M9" s="4" t="s">
        <v>290</v>
      </c>
      <c r="N9" s="4" t="s">
        <v>290</v>
      </c>
    </row>
    <row r="10" spans="1:14" ht="12.75" customHeight="1" x14ac:dyDescent="0.25">
      <c r="A10" s="3" t="s">
        <v>291</v>
      </c>
      <c r="B10" s="10">
        <v>1</v>
      </c>
      <c r="C10" s="37">
        <v>3</v>
      </c>
      <c r="D10" s="37">
        <v>19</v>
      </c>
      <c r="E10" s="10">
        <v>1</v>
      </c>
      <c r="F10" s="37">
        <v>1</v>
      </c>
      <c r="G10" s="37">
        <v>4</v>
      </c>
      <c r="H10" s="10" t="s">
        <v>290</v>
      </c>
      <c r="I10" s="38">
        <v>4</v>
      </c>
      <c r="J10" s="38">
        <v>33</v>
      </c>
      <c r="K10" s="4">
        <v>10</v>
      </c>
      <c r="L10" s="4" t="s">
        <v>290</v>
      </c>
      <c r="M10" s="4">
        <v>3</v>
      </c>
      <c r="N10" s="4">
        <v>9</v>
      </c>
    </row>
    <row r="11" spans="1:14" ht="12.75" customHeight="1" x14ac:dyDescent="0.25">
      <c r="A11" s="3" t="s">
        <v>292</v>
      </c>
      <c r="B11" s="10">
        <v>42</v>
      </c>
      <c r="C11" s="37">
        <v>53</v>
      </c>
      <c r="D11" s="37">
        <v>14</v>
      </c>
      <c r="E11" s="37">
        <v>6</v>
      </c>
      <c r="F11" s="37">
        <v>7</v>
      </c>
      <c r="G11" s="37">
        <v>2</v>
      </c>
      <c r="H11" s="37">
        <v>2</v>
      </c>
      <c r="I11" s="38">
        <v>2</v>
      </c>
      <c r="J11" s="38">
        <v>9</v>
      </c>
      <c r="K11" s="4">
        <v>7</v>
      </c>
      <c r="L11" s="4">
        <v>152</v>
      </c>
      <c r="M11" s="4">
        <v>779</v>
      </c>
      <c r="N11" s="4">
        <v>58</v>
      </c>
    </row>
    <row r="12" spans="1:14" ht="12.75" customHeight="1" x14ac:dyDescent="0.25">
      <c r="A12" s="3" t="s">
        <v>293</v>
      </c>
      <c r="B12" s="10">
        <v>377</v>
      </c>
      <c r="C12" s="37">
        <v>482</v>
      </c>
      <c r="D12" s="37">
        <v>460</v>
      </c>
      <c r="E12" s="37">
        <v>291</v>
      </c>
      <c r="F12" s="37">
        <v>607</v>
      </c>
      <c r="G12" s="37">
        <v>962</v>
      </c>
      <c r="H12" s="37">
        <v>4916</v>
      </c>
      <c r="I12" s="38">
        <v>748</v>
      </c>
      <c r="J12" s="38">
        <v>600</v>
      </c>
      <c r="K12" s="38">
        <v>1383</v>
      </c>
      <c r="L12" s="4">
        <v>618</v>
      </c>
      <c r="M12" s="4">
        <v>740</v>
      </c>
      <c r="N12" s="4">
        <v>847</v>
      </c>
    </row>
    <row r="13" spans="1:14" ht="12.75" customHeight="1" x14ac:dyDescent="0.25">
      <c r="A13" s="3" t="s">
        <v>294</v>
      </c>
      <c r="B13" s="10" t="s">
        <v>290</v>
      </c>
      <c r="C13" s="10" t="s">
        <v>290</v>
      </c>
      <c r="D13" s="10" t="s">
        <v>290</v>
      </c>
      <c r="E13" s="10" t="s">
        <v>290</v>
      </c>
      <c r="F13" s="10" t="s">
        <v>290</v>
      </c>
      <c r="G13" s="10" t="s">
        <v>290</v>
      </c>
      <c r="H13" s="10" t="s">
        <v>290</v>
      </c>
      <c r="I13" s="10" t="s">
        <v>290</v>
      </c>
      <c r="J13" s="10" t="s">
        <v>290</v>
      </c>
      <c r="K13" s="4" t="s">
        <v>290</v>
      </c>
      <c r="L13" s="4" t="s">
        <v>290</v>
      </c>
      <c r="M13" s="4" t="s">
        <v>290</v>
      </c>
      <c r="N13" s="4" t="s">
        <v>290</v>
      </c>
    </row>
    <row r="14" spans="1:14" ht="12.75" customHeight="1" x14ac:dyDescent="0.25">
      <c r="A14" s="3" t="s">
        <v>295</v>
      </c>
      <c r="B14" s="10" t="s">
        <v>290</v>
      </c>
      <c r="C14" s="10" t="s">
        <v>290</v>
      </c>
      <c r="D14" s="10" t="s">
        <v>290</v>
      </c>
      <c r="E14" s="10" t="s">
        <v>290</v>
      </c>
      <c r="F14" s="37">
        <v>1</v>
      </c>
      <c r="G14" s="37">
        <v>2</v>
      </c>
      <c r="H14" s="10" t="s">
        <v>290</v>
      </c>
      <c r="I14" s="38">
        <v>1</v>
      </c>
      <c r="J14" s="10" t="s">
        <v>290</v>
      </c>
      <c r="K14" s="4" t="s">
        <v>290</v>
      </c>
      <c r="L14" s="4" t="s">
        <v>290</v>
      </c>
      <c r="M14" s="4" t="s">
        <v>290</v>
      </c>
      <c r="N14" s="4" t="s">
        <v>290</v>
      </c>
    </row>
    <row r="15" spans="1:14" ht="12.75" customHeight="1" x14ac:dyDescent="0.25">
      <c r="A15" s="3" t="s">
        <v>296</v>
      </c>
      <c r="B15" s="10" t="s">
        <v>290</v>
      </c>
      <c r="C15" s="10" t="s">
        <v>290</v>
      </c>
      <c r="D15" s="10" t="s">
        <v>290</v>
      </c>
      <c r="E15" s="10" t="s">
        <v>290</v>
      </c>
      <c r="F15" s="10" t="s">
        <v>290</v>
      </c>
      <c r="G15" s="10" t="s">
        <v>290</v>
      </c>
      <c r="H15" s="37">
        <v>1</v>
      </c>
      <c r="I15" s="10" t="s">
        <v>290</v>
      </c>
      <c r="J15" s="38">
        <v>3</v>
      </c>
      <c r="K15" s="4" t="s">
        <v>290</v>
      </c>
      <c r="L15" s="4" t="s">
        <v>290</v>
      </c>
      <c r="M15" s="4" t="s">
        <v>290</v>
      </c>
      <c r="N15" s="4">
        <v>1</v>
      </c>
    </row>
    <row r="16" spans="1:14" ht="12.75" customHeight="1" x14ac:dyDescent="0.25">
      <c r="A16" s="56" t="s">
        <v>297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3"/>
      <c r="N16" s="163"/>
    </row>
    <row r="17" spans="1:14" ht="12.75" customHeight="1" x14ac:dyDescent="0.25">
      <c r="A17" s="3" t="s">
        <v>298</v>
      </c>
      <c r="B17" s="10">
        <v>933</v>
      </c>
      <c r="C17" s="37">
        <v>1020</v>
      </c>
      <c r="D17" s="37">
        <v>1069</v>
      </c>
      <c r="E17" s="37">
        <v>1030</v>
      </c>
      <c r="F17" s="37">
        <v>1315</v>
      </c>
      <c r="G17" s="37">
        <v>1538</v>
      </c>
      <c r="H17" s="37">
        <v>1551</v>
      </c>
      <c r="I17" s="38">
        <v>1631</v>
      </c>
      <c r="J17" s="38">
        <v>1591</v>
      </c>
      <c r="K17" s="38">
        <v>1847</v>
      </c>
      <c r="L17" s="38">
        <v>1911</v>
      </c>
      <c r="M17" s="38">
        <v>2214</v>
      </c>
      <c r="N17" s="38">
        <v>2077</v>
      </c>
    </row>
    <row r="18" spans="1:14" ht="12.75" customHeight="1" x14ac:dyDescent="0.25">
      <c r="A18" s="3" t="s">
        <v>299</v>
      </c>
      <c r="B18" s="10">
        <v>162</v>
      </c>
      <c r="C18" s="37">
        <v>141</v>
      </c>
      <c r="D18" s="37">
        <v>189</v>
      </c>
      <c r="E18" s="37">
        <v>206</v>
      </c>
      <c r="F18" s="37">
        <v>226</v>
      </c>
      <c r="G18" s="37">
        <v>203</v>
      </c>
      <c r="H18" s="37">
        <v>239</v>
      </c>
      <c r="I18" s="38">
        <v>330</v>
      </c>
      <c r="J18" s="38">
        <v>229</v>
      </c>
      <c r="K18" s="4">
        <v>419</v>
      </c>
      <c r="L18" s="4">
        <v>340</v>
      </c>
      <c r="M18" s="4">
        <v>404</v>
      </c>
      <c r="N18" s="4">
        <v>540</v>
      </c>
    </row>
    <row r="19" spans="1:14" ht="12.75" customHeight="1" x14ac:dyDescent="0.25">
      <c r="A19" s="3" t="s">
        <v>300</v>
      </c>
      <c r="B19" s="10">
        <v>451</v>
      </c>
      <c r="C19" s="37">
        <v>590</v>
      </c>
      <c r="D19" s="37">
        <v>486</v>
      </c>
      <c r="E19" s="37">
        <v>467</v>
      </c>
      <c r="F19" s="37">
        <v>521</v>
      </c>
      <c r="G19" s="37">
        <v>529</v>
      </c>
      <c r="H19" s="37">
        <v>512</v>
      </c>
      <c r="I19" s="38">
        <v>548</v>
      </c>
      <c r="J19" s="38">
        <v>515</v>
      </c>
      <c r="K19" s="4">
        <v>604</v>
      </c>
      <c r="L19" s="4">
        <v>672</v>
      </c>
      <c r="M19" s="4">
        <v>668</v>
      </c>
      <c r="N19" s="4">
        <v>438</v>
      </c>
    </row>
    <row r="20" spans="1:14" ht="12.75" customHeight="1" x14ac:dyDescent="0.25">
      <c r="A20" s="3" t="s">
        <v>301</v>
      </c>
      <c r="B20" s="10">
        <v>627</v>
      </c>
      <c r="C20" s="37">
        <v>758</v>
      </c>
      <c r="D20" s="37">
        <v>846</v>
      </c>
      <c r="E20" s="37">
        <v>820</v>
      </c>
      <c r="F20" s="37">
        <v>780</v>
      </c>
      <c r="G20" s="37">
        <v>589</v>
      </c>
      <c r="H20" s="37">
        <v>842</v>
      </c>
      <c r="I20" s="38">
        <v>671</v>
      </c>
      <c r="J20" s="38">
        <v>741</v>
      </c>
      <c r="K20" s="38">
        <v>1034</v>
      </c>
      <c r="L20" s="4">
        <v>754</v>
      </c>
      <c r="M20" s="4">
        <v>810</v>
      </c>
      <c r="N20" s="4">
        <v>828</v>
      </c>
    </row>
    <row r="21" spans="1:14" ht="12.75" customHeight="1" x14ac:dyDescent="0.25">
      <c r="A21" s="3" t="s">
        <v>302</v>
      </c>
      <c r="B21" s="10">
        <v>170</v>
      </c>
      <c r="C21" s="37">
        <v>159</v>
      </c>
      <c r="D21" s="37">
        <v>116</v>
      </c>
      <c r="E21" s="37">
        <v>153</v>
      </c>
      <c r="F21" s="37">
        <v>112</v>
      </c>
      <c r="G21" s="37">
        <v>104</v>
      </c>
      <c r="H21" s="37">
        <v>133</v>
      </c>
      <c r="I21" s="38">
        <v>122</v>
      </c>
      <c r="J21" s="38">
        <v>157</v>
      </c>
      <c r="K21" s="4">
        <v>152</v>
      </c>
      <c r="L21" s="4">
        <v>191</v>
      </c>
      <c r="M21" s="4">
        <v>285</v>
      </c>
      <c r="N21" s="4">
        <v>419</v>
      </c>
    </row>
    <row r="22" spans="1:14" ht="12.75" customHeight="1" x14ac:dyDescent="0.25">
      <c r="A22" s="56" t="s">
        <v>303</v>
      </c>
      <c r="B22" s="103">
        <f t="shared" ref="B22:N22" si="0">SUM(B23:B26)</f>
        <v>22703</v>
      </c>
      <c r="C22" s="103">
        <f t="shared" si="0"/>
        <v>23450</v>
      </c>
      <c r="D22" s="103">
        <f t="shared" si="0"/>
        <v>25091</v>
      </c>
      <c r="E22" s="103">
        <f t="shared" si="0"/>
        <v>24050</v>
      </c>
      <c r="F22" s="103">
        <f t="shared" si="0"/>
        <v>25014</v>
      </c>
      <c r="G22" s="103">
        <f t="shared" si="0"/>
        <v>26719</v>
      </c>
      <c r="H22" s="103">
        <f t="shared" si="0"/>
        <v>28628</v>
      </c>
      <c r="I22" s="103">
        <f t="shared" si="0"/>
        <v>30078</v>
      </c>
      <c r="J22" s="103">
        <f t="shared" si="0"/>
        <v>33091</v>
      </c>
      <c r="K22" s="103">
        <f t="shared" si="0"/>
        <v>36782</v>
      </c>
      <c r="L22" s="103">
        <f t="shared" si="0"/>
        <v>40295</v>
      </c>
      <c r="M22" s="103">
        <f t="shared" si="0"/>
        <v>43521</v>
      </c>
      <c r="N22" s="103">
        <f t="shared" si="0"/>
        <v>47180</v>
      </c>
    </row>
    <row r="23" spans="1:14" ht="14.25" customHeight="1" x14ac:dyDescent="0.25">
      <c r="A23" s="3" t="s">
        <v>304</v>
      </c>
      <c r="B23" s="37">
        <v>471</v>
      </c>
      <c r="C23" s="37">
        <v>513</v>
      </c>
      <c r="D23" s="37">
        <v>467</v>
      </c>
      <c r="E23" s="37">
        <v>469</v>
      </c>
      <c r="F23" s="37">
        <v>487</v>
      </c>
      <c r="G23" s="37">
        <v>423</v>
      </c>
      <c r="H23" s="37">
        <v>446</v>
      </c>
      <c r="I23" s="53">
        <v>390</v>
      </c>
      <c r="J23" s="53">
        <v>372</v>
      </c>
      <c r="K23" s="4">
        <v>406</v>
      </c>
      <c r="L23" s="4">
        <v>371</v>
      </c>
      <c r="M23" s="36">
        <v>371</v>
      </c>
      <c r="N23" s="36">
        <v>402</v>
      </c>
    </row>
    <row r="24" spans="1:14" ht="12.75" customHeight="1" x14ac:dyDescent="0.25">
      <c r="A24" s="3" t="s">
        <v>305</v>
      </c>
      <c r="B24" s="10">
        <v>17819</v>
      </c>
      <c r="C24" s="37">
        <v>19123</v>
      </c>
      <c r="D24" s="37">
        <v>21327</v>
      </c>
      <c r="E24" s="37">
        <v>21178</v>
      </c>
      <c r="F24" s="37">
        <v>21401</v>
      </c>
      <c r="G24" s="37">
        <v>23237</v>
      </c>
      <c r="H24" s="37">
        <v>24600</v>
      </c>
      <c r="I24" s="53">
        <v>25013</v>
      </c>
      <c r="J24" s="53">
        <v>26246</v>
      </c>
      <c r="K24" s="38">
        <v>28721</v>
      </c>
      <c r="L24" s="38">
        <v>31193</v>
      </c>
      <c r="M24" s="37">
        <v>32454</v>
      </c>
      <c r="N24" s="37">
        <v>34754</v>
      </c>
    </row>
    <row r="25" spans="1:14" ht="12.75" customHeight="1" x14ac:dyDescent="0.25">
      <c r="A25" s="3" t="s">
        <v>306</v>
      </c>
      <c r="B25" s="10">
        <v>4231</v>
      </c>
      <c r="C25" s="37">
        <v>3646</v>
      </c>
      <c r="D25" s="37">
        <v>3116</v>
      </c>
      <c r="E25" s="37">
        <v>2268</v>
      </c>
      <c r="F25" s="37">
        <v>2865</v>
      </c>
      <c r="G25" s="37">
        <v>2730</v>
      </c>
      <c r="H25" s="37">
        <v>3282</v>
      </c>
      <c r="I25" s="53">
        <v>4390</v>
      </c>
      <c r="J25" s="53">
        <v>6136</v>
      </c>
      <c r="K25" s="38">
        <v>7203</v>
      </c>
      <c r="L25" s="38">
        <v>8165</v>
      </c>
      <c r="M25" s="37">
        <v>10022</v>
      </c>
      <c r="N25" s="37">
        <v>11215</v>
      </c>
    </row>
    <row r="26" spans="1:14" ht="14.25" customHeight="1" x14ac:dyDescent="0.25">
      <c r="A26" s="3" t="s">
        <v>307</v>
      </c>
      <c r="B26" s="10">
        <v>182</v>
      </c>
      <c r="C26" s="37">
        <v>168</v>
      </c>
      <c r="D26" s="37">
        <v>181</v>
      </c>
      <c r="E26" s="37">
        <v>135</v>
      </c>
      <c r="F26" s="37">
        <v>261</v>
      </c>
      <c r="G26" s="37">
        <v>329</v>
      </c>
      <c r="H26" s="37">
        <v>300</v>
      </c>
      <c r="I26" s="53">
        <v>285</v>
      </c>
      <c r="J26" s="53">
        <v>337</v>
      </c>
      <c r="K26" s="4">
        <v>452</v>
      </c>
      <c r="L26" s="4">
        <v>566</v>
      </c>
      <c r="M26" s="36">
        <v>674</v>
      </c>
      <c r="N26" s="36">
        <v>809</v>
      </c>
    </row>
    <row r="27" spans="1:14" ht="14.25" customHeight="1" x14ac:dyDescent="0.25">
      <c r="A27" s="56" t="s">
        <v>308</v>
      </c>
      <c r="B27" s="160"/>
      <c r="C27" s="161"/>
      <c r="D27" s="161"/>
      <c r="E27" s="161"/>
      <c r="F27" s="161"/>
      <c r="G27" s="161"/>
      <c r="H27" s="161"/>
      <c r="I27" s="162"/>
      <c r="J27" s="162"/>
      <c r="K27" s="163"/>
      <c r="L27" s="163"/>
      <c r="M27" s="164"/>
      <c r="N27" s="164"/>
    </row>
    <row r="28" spans="1:14" ht="12.75" customHeight="1" x14ac:dyDescent="0.25">
      <c r="A28" s="3" t="s">
        <v>309</v>
      </c>
      <c r="B28" s="10">
        <v>5</v>
      </c>
      <c r="C28" s="37">
        <v>6</v>
      </c>
      <c r="D28" s="37">
        <v>2</v>
      </c>
      <c r="E28" s="37">
        <v>9</v>
      </c>
      <c r="F28" s="37">
        <v>10</v>
      </c>
      <c r="G28" s="37">
        <v>8</v>
      </c>
      <c r="H28" s="37">
        <v>4</v>
      </c>
      <c r="I28" s="10">
        <v>11</v>
      </c>
      <c r="J28" s="10">
        <v>9</v>
      </c>
      <c r="K28" s="4">
        <v>5</v>
      </c>
      <c r="L28" s="4">
        <v>9</v>
      </c>
      <c r="M28" s="36">
        <v>7</v>
      </c>
      <c r="N28" s="36">
        <v>13</v>
      </c>
    </row>
    <row r="29" spans="1:14" ht="12.75" customHeight="1" x14ac:dyDescent="0.25">
      <c r="A29" s="3" t="s">
        <v>310</v>
      </c>
      <c r="B29" s="10">
        <v>45</v>
      </c>
      <c r="C29" s="37">
        <v>32</v>
      </c>
      <c r="D29" s="37">
        <v>40</v>
      </c>
      <c r="E29" s="37">
        <v>26</v>
      </c>
      <c r="F29" s="37">
        <v>33</v>
      </c>
      <c r="G29" s="37">
        <v>22</v>
      </c>
      <c r="H29" s="37">
        <v>24</v>
      </c>
      <c r="I29" s="38">
        <v>20</v>
      </c>
      <c r="J29" s="38">
        <v>17</v>
      </c>
      <c r="K29" s="4">
        <v>10</v>
      </c>
      <c r="L29" s="4">
        <v>13</v>
      </c>
      <c r="M29" s="36">
        <v>11</v>
      </c>
      <c r="N29" s="36">
        <v>20</v>
      </c>
    </row>
    <row r="30" spans="1:14" ht="12.75" customHeight="1" x14ac:dyDescent="0.25">
      <c r="A30" s="56" t="s">
        <v>311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</row>
    <row r="31" spans="1:14" ht="14.25" customHeight="1" x14ac:dyDescent="0.25">
      <c r="A31" s="3" t="s">
        <v>312</v>
      </c>
      <c r="B31" s="10">
        <v>677</v>
      </c>
      <c r="C31" s="37">
        <v>722</v>
      </c>
      <c r="D31" s="37">
        <v>564</v>
      </c>
      <c r="E31" s="37">
        <v>307</v>
      </c>
      <c r="F31" s="37">
        <v>344</v>
      </c>
      <c r="G31" s="37">
        <v>371</v>
      </c>
      <c r="H31" s="37">
        <v>552</v>
      </c>
      <c r="I31" s="54">
        <v>437</v>
      </c>
      <c r="J31" s="54">
        <v>432</v>
      </c>
      <c r="K31" s="4">
        <v>505</v>
      </c>
      <c r="L31" s="165">
        <v>541</v>
      </c>
      <c r="M31" s="37">
        <v>1016</v>
      </c>
      <c r="N31" s="37">
        <v>542</v>
      </c>
    </row>
    <row r="32" spans="1:14" ht="12.75" customHeight="1" x14ac:dyDescent="0.25">
      <c r="A32" s="3" t="s">
        <v>313</v>
      </c>
      <c r="B32" s="10">
        <v>51</v>
      </c>
      <c r="C32" s="37">
        <v>43</v>
      </c>
      <c r="D32" s="37">
        <v>46</v>
      </c>
      <c r="E32" s="37">
        <v>27</v>
      </c>
      <c r="F32" s="37">
        <v>37</v>
      </c>
      <c r="G32" s="37">
        <v>30</v>
      </c>
      <c r="H32" s="37">
        <v>27</v>
      </c>
      <c r="I32" s="54">
        <v>37</v>
      </c>
      <c r="J32" s="54">
        <v>45</v>
      </c>
      <c r="K32" s="4">
        <v>36</v>
      </c>
      <c r="L32" s="165">
        <v>49</v>
      </c>
      <c r="M32" s="37">
        <v>66</v>
      </c>
      <c r="N32" s="37">
        <v>61</v>
      </c>
    </row>
    <row r="33" spans="1:15" ht="12.75" customHeight="1" x14ac:dyDescent="0.25">
      <c r="A33" s="3" t="s">
        <v>314</v>
      </c>
      <c r="B33" s="10">
        <v>52</v>
      </c>
      <c r="C33" s="37">
        <v>60</v>
      </c>
      <c r="D33" s="37">
        <v>51</v>
      </c>
      <c r="E33" s="37">
        <v>42</v>
      </c>
      <c r="F33" s="37">
        <v>21</v>
      </c>
      <c r="G33" s="37">
        <v>31</v>
      </c>
      <c r="H33" s="37">
        <v>29</v>
      </c>
      <c r="I33" s="38">
        <v>45</v>
      </c>
      <c r="J33" s="38">
        <v>26</v>
      </c>
      <c r="K33" s="4">
        <v>26</v>
      </c>
      <c r="L33" s="4">
        <v>31</v>
      </c>
      <c r="M33" s="37">
        <v>28</v>
      </c>
      <c r="N33" s="37">
        <v>35</v>
      </c>
    </row>
    <row r="34" spans="1:15" ht="14.25" customHeight="1" x14ac:dyDescent="0.25">
      <c r="A34" s="3" t="s">
        <v>315</v>
      </c>
      <c r="B34" s="10">
        <v>80</v>
      </c>
      <c r="C34" s="37">
        <v>71</v>
      </c>
      <c r="D34" s="37">
        <v>56</v>
      </c>
      <c r="E34" s="37">
        <v>48</v>
      </c>
      <c r="F34" s="37">
        <v>50</v>
      </c>
      <c r="G34" s="37">
        <v>35</v>
      </c>
      <c r="H34" s="37">
        <v>34</v>
      </c>
      <c r="I34" s="38">
        <v>34</v>
      </c>
      <c r="J34" s="38">
        <v>44</v>
      </c>
      <c r="K34" s="4">
        <v>34</v>
      </c>
      <c r="L34" s="4">
        <v>45</v>
      </c>
      <c r="M34" s="37">
        <v>45</v>
      </c>
      <c r="N34" s="37">
        <v>51</v>
      </c>
    </row>
    <row r="35" spans="1:15" ht="14.25" customHeight="1" x14ac:dyDescent="0.25">
      <c r="A35" s="3" t="s">
        <v>316</v>
      </c>
      <c r="B35" s="10">
        <v>1119</v>
      </c>
      <c r="C35" s="37">
        <v>1138</v>
      </c>
      <c r="D35" s="37">
        <v>1464</v>
      </c>
      <c r="E35" s="37">
        <v>1194</v>
      </c>
      <c r="F35" s="37">
        <v>1238</v>
      </c>
      <c r="G35" s="37">
        <v>1030</v>
      </c>
      <c r="H35" s="37">
        <v>1139</v>
      </c>
      <c r="I35" s="53">
        <v>901</v>
      </c>
      <c r="J35" s="53">
        <v>1119</v>
      </c>
      <c r="K35" s="38">
        <v>1310</v>
      </c>
      <c r="L35" s="38">
        <v>1512</v>
      </c>
      <c r="M35" s="37">
        <v>1787</v>
      </c>
      <c r="N35" s="37">
        <v>2177</v>
      </c>
    </row>
    <row r="36" spans="1:15" ht="12.75" customHeight="1" x14ac:dyDescent="0.25">
      <c r="A36" s="3" t="s">
        <v>317</v>
      </c>
      <c r="B36" s="10">
        <v>23</v>
      </c>
      <c r="C36" s="37">
        <v>18</v>
      </c>
      <c r="D36" s="37">
        <v>25</v>
      </c>
      <c r="E36" s="37">
        <v>23</v>
      </c>
      <c r="F36" s="37">
        <v>25</v>
      </c>
      <c r="G36" s="37">
        <v>41</v>
      </c>
      <c r="H36" s="37">
        <v>54</v>
      </c>
      <c r="I36" s="53">
        <v>63</v>
      </c>
      <c r="J36" s="53">
        <v>83</v>
      </c>
      <c r="K36" s="4">
        <v>63</v>
      </c>
      <c r="L36" s="4">
        <v>95</v>
      </c>
      <c r="M36" s="37">
        <v>75</v>
      </c>
      <c r="N36" s="37">
        <v>118</v>
      </c>
    </row>
    <row r="37" spans="1:15" ht="14.25" customHeight="1" x14ac:dyDescent="0.25">
      <c r="A37" s="3" t="s">
        <v>318</v>
      </c>
      <c r="B37" s="10">
        <v>5296</v>
      </c>
      <c r="C37" s="37">
        <v>5481</v>
      </c>
      <c r="D37" s="37">
        <v>6450</v>
      </c>
      <c r="E37" s="37">
        <v>5511</v>
      </c>
      <c r="F37" s="37">
        <v>5619</v>
      </c>
      <c r="G37" s="37">
        <v>5066</v>
      </c>
      <c r="H37" s="37">
        <v>4865</v>
      </c>
      <c r="I37" s="53">
        <v>4438</v>
      </c>
      <c r="J37" s="53">
        <v>5995</v>
      </c>
      <c r="K37" s="38">
        <v>7085</v>
      </c>
      <c r="L37" s="38">
        <v>8118</v>
      </c>
      <c r="M37" s="37">
        <v>8839</v>
      </c>
      <c r="N37" s="37">
        <v>8114</v>
      </c>
    </row>
    <row r="38" spans="1:15" ht="12.75" customHeight="1" x14ac:dyDescent="0.25">
      <c r="A38" s="3" t="s">
        <v>319</v>
      </c>
      <c r="B38" s="10">
        <v>262</v>
      </c>
      <c r="C38" s="37">
        <v>291</v>
      </c>
      <c r="D38" s="37">
        <v>228</v>
      </c>
      <c r="E38" s="37">
        <v>255</v>
      </c>
      <c r="F38" s="37">
        <v>234</v>
      </c>
      <c r="G38" s="37">
        <v>199</v>
      </c>
      <c r="H38" s="37">
        <v>185</v>
      </c>
      <c r="I38" s="53">
        <v>210</v>
      </c>
      <c r="J38" s="53">
        <v>193</v>
      </c>
      <c r="K38" s="4">
        <v>207</v>
      </c>
      <c r="L38" s="4">
        <v>205</v>
      </c>
      <c r="M38" s="37">
        <v>207</v>
      </c>
      <c r="N38" s="37">
        <v>189</v>
      </c>
    </row>
    <row r="39" spans="1:15" ht="12.75" customHeight="1" x14ac:dyDescent="0.25">
      <c r="A39" s="49"/>
      <c r="B39" s="10"/>
      <c r="C39" s="10"/>
      <c r="D39" s="10"/>
      <c r="E39" s="37"/>
      <c r="F39" s="37"/>
      <c r="G39" s="37"/>
      <c r="H39" s="37"/>
      <c r="I39" s="37"/>
      <c r="J39" s="37"/>
      <c r="K39" s="53"/>
      <c r="L39" s="53"/>
      <c r="M39" s="4"/>
      <c r="N39" s="4"/>
    </row>
    <row r="40" spans="1:15" ht="12.75" customHeight="1" x14ac:dyDescent="0.25">
      <c r="A40" s="49"/>
      <c r="B40" s="10"/>
      <c r="C40" s="10"/>
      <c r="D40" s="10"/>
      <c r="E40" s="10"/>
      <c r="F40" s="10"/>
      <c r="G40" s="37"/>
      <c r="H40" s="37"/>
      <c r="I40" s="37"/>
      <c r="J40" s="37"/>
      <c r="K40" s="37"/>
      <c r="L40" s="37"/>
      <c r="M40" s="53"/>
      <c r="N40" s="53"/>
    </row>
    <row r="41" spans="1:15" ht="14.25" customHeight="1" x14ac:dyDescent="0.25">
      <c r="A41" s="380" t="s">
        <v>320</v>
      </c>
      <c r="B41" s="380"/>
      <c r="C41" s="380"/>
      <c r="D41" s="380"/>
      <c r="E41" s="380"/>
      <c r="F41" s="380"/>
      <c r="G41" s="380"/>
      <c r="H41" s="380"/>
      <c r="I41" s="380"/>
      <c r="J41" s="380"/>
      <c r="K41" s="380"/>
      <c r="L41" s="380"/>
      <c r="M41" s="380"/>
      <c r="N41" s="380"/>
    </row>
    <row r="42" spans="1:15" ht="14.25" customHeight="1" x14ac:dyDescent="0.25">
      <c r="A42" s="380" t="s">
        <v>321</v>
      </c>
      <c r="B42" s="380"/>
      <c r="C42" s="380"/>
      <c r="D42" s="380"/>
      <c r="E42" s="380"/>
      <c r="F42" s="380"/>
      <c r="G42" s="380"/>
      <c r="H42" s="380"/>
      <c r="I42" s="380"/>
      <c r="J42" s="380"/>
      <c r="K42" s="380"/>
      <c r="L42" s="380"/>
      <c r="M42" s="380"/>
      <c r="N42" s="380"/>
    </row>
    <row r="43" spans="1:15" ht="14.25" customHeight="1" x14ac:dyDescent="0.25">
      <c r="A43" s="373" t="s">
        <v>322</v>
      </c>
      <c r="B43" s="380"/>
      <c r="C43" s="380"/>
      <c r="D43" s="380"/>
      <c r="E43" s="380"/>
      <c r="F43" s="380"/>
      <c r="G43" s="380"/>
      <c r="H43" s="380"/>
      <c r="I43" s="380"/>
      <c r="J43" s="380"/>
      <c r="K43" s="380"/>
      <c r="L43" s="380"/>
      <c r="M43" s="380"/>
      <c r="N43" s="380"/>
    </row>
    <row r="44" spans="1:15" ht="14.25" customHeight="1" x14ac:dyDescent="0.25">
      <c r="A44" s="373" t="s">
        <v>323</v>
      </c>
      <c r="B44" s="380"/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0"/>
    </row>
    <row r="45" spans="1:15" ht="14.25" customHeight="1" x14ac:dyDescent="0.25">
      <c r="A45" s="380" t="s">
        <v>324</v>
      </c>
      <c r="B45" s="380"/>
      <c r="C45" s="380"/>
      <c r="D45" s="380"/>
      <c r="E45" s="380"/>
      <c r="F45" s="380"/>
      <c r="G45" s="380"/>
      <c r="H45" s="380"/>
      <c r="I45" s="380"/>
      <c r="J45" s="380"/>
      <c r="K45" s="380"/>
      <c r="L45" s="380"/>
      <c r="M45" s="380"/>
      <c r="N45" s="380"/>
    </row>
    <row r="46" spans="1:15" ht="14.25" customHeight="1" x14ac:dyDescent="0.25">
      <c r="A46" s="380" t="s">
        <v>325</v>
      </c>
      <c r="B46" s="380"/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</row>
    <row r="47" spans="1:15" ht="14.25" customHeight="1" x14ac:dyDescent="0.25">
      <c r="A47" s="380" t="s">
        <v>326</v>
      </c>
      <c r="B47" s="380"/>
      <c r="C47" s="380"/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</row>
    <row r="48" spans="1:15" ht="14.25" customHeight="1" x14ac:dyDescent="0.25">
      <c r="A48" s="373" t="s">
        <v>327</v>
      </c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"/>
    </row>
    <row r="49" spans="1:15" ht="14.25" customHeight="1" x14ac:dyDescent="0.25">
      <c r="A49" s="373" t="s">
        <v>328</v>
      </c>
      <c r="B49" s="373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2"/>
    </row>
    <row r="50" spans="1:15" ht="14.25" customHeight="1" x14ac:dyDescent="0.25">
      <c r="A50" s="373" t="s">
        <v>329</v>
      </c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166"/>
    </row>
    <row r="51" spans="1:15" ht="14.25" customHeight="1" x14ac:dyDescent="0.25">
      <c r="A51" s="373" t="s">
        <v>330</v>
      </c>
      <c r="B51" s="373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3"/>
    </row>
    <row r="52" spans="1:15" ht="14.25" customHeight="1" x14ac:dyDescent="0.25">
      <c r="A52" s="373" t="s">
        <v>331</v>
      </c>
      <c r="B52" s="373"/>
      <c r="C52" s="373"/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3"/>
      <c r="O52" s="3"/>
    </row>
    <row r="53" spans="1:15" ht="14.25" customHeight="1" x14ac:dyDescent="0.25">
      <c r="A53" s="373" t="s">
        <v>332</v>
      </c>
      <c r="B53" s="373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</row>
    <row r="54" spans="1:15" ht="14.25" customHeight="1" x14ac:dyDescent="0.25">
      <c r="A54" s="373" t="s">
        <v>333</v>
      </c>
      <c r="B54" s="373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</row>
    <row r="55" spans="1:15" ht="14.25" customHeight="1" x14ac:dyDescent="0.25">
      <c r="A55" s="373" t="s">
        <v>334</v>
      </c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</row>
    <row r="56" spans="1:15" ht="14.25" customHeight="1" x14ac:dyDescent="0.25">
      <c r="A56" s="373" t="s">
        <v>335</v>
      </c>
      <c r="B56" s="373"/>
      <c r="C56" s="373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2"/>
    </row>
    <row r="57" spans="1:15" ht="12.75" customHeight="1" x14ac:dyDescent="0.25">
      <c r="A57" s="380"/>
      <c r="B57" s="380"/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  <c r="N57" s="117"/>
    </row>
    <row r="58" spans="1:15" ht="14.25" customHeight="1" x14ac:dyDescent="0.25">
      <c r="A58" s="373" t="s">
        <v>336</v>
      </c>
      <c r="B58" s="373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2"/>
    </row>
  </sheetData>
  <mergeCells count="21">
    <mergeCell ref="A49:N49"/>
    <mergeCell ref="A1:N1"/>
    <mergeCell ref="A2:N2"/>
    <mergeCell ref="A4:N4"/>
    <mergeCell ref="A41:N41"/>
    <mergeCell ref="A42:N42"/>
    <mergeCell ref="A43:N43"/>
    <mergeCell ref="A44:N44"/>
    <mergeCell ref="A45:N45"/>
    <mergeCell ref="A46:N46"/>
    <mergeCell ref="A47:N47"/>
    <mergeCell ref="A48:N48"/>
    <mergeCell ref="A56:M56"/>
    <mergeCell ref="A57:M57"/>
    <mergeCell ref="A58:M58"/>
    <mergeCell ref="A50:N50"/>
    <mergeCell ref="A51:N51"/>
    <mergeCell ref="A52:N52"/>
    <mergeCell ref="A53:N53"/>
    <mergeCell ref="A54:N54"/>
    <mergeCell ref="A55:N55"/>
  </mergeCells>
  <printOptions horizontalCentered="1"/>
  <pageMargins left="0.3" right="0.3" top="0.5" bottom="0.5" header="0.3" footer="0.3"/>
  <pageSetup scale="94" orientation="landscape" r:id="rId1"/>
  <rowBreaks count="1" manualBreakCount="1">
    <brk id="40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58"/>
  <sheetViews>
    <sheetView showGridLines="0" zoomScaleNormal="100" workbookViewId="0">
      <selection sqref="A1:L1"/>
    </sheetView>
  </sheetViews>
  <sheetFormatPr defaultColWidth="9.28515625" defaultRowHeight="13.2" x14ac:dyDescent="0.25"/>
  <cols>
    <col min="1" max="1" width="40.42578125" style="36" customWidth="1"/>
    <col min="2" max="2" width="9.85546875" style="37" customWidth="1"/>
    <col min="3" max="3" width="6.85546875" style="36" customWidth="1"/>
    <col min="4" max="4" width="2.42578125" style="62" customWidth="1"/>
    <col min="5" max="5" width="9.85546875" style="37" customWidth="1"/>
    <col min="6" max="6" width="6.85546875" style="36" customWidth="1"/>
    <col min="7" max="7" width="2.42578125" style="62" customWidth="1"/>
    <col min="8" max="8" width="10.28515625" style="37" customWidth="1"/>
    <col min="9" max="9" width="6.85546875" style="36" customWidth="1"/>
    <col min="10" max="10" width="2.42578125" style="62" customWidth="1"/>
    <col min="11" max="11" width="10.28515625" style="37" customWidth="1"/>
    <col min="12" max="12" width="6.85546875" style="36" customWidth="1"/>
    <col min="13" max="13" width="2.85546875" style="32" customWidth="1"/>
    <col min="14" max="16384" width="9.28515625" style="32"/>
  </cols>
  <sheetData>
    <row r="1" spans="1:13" ht="12.75" customHeight="1" x14ac:dyDescent="0.25">
      <c r="A1" s="376" t="s">
        <v>337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</row>
    <row r="2" spans="1:13" ht="12.75" customHeight="1" x14ac:dyDescent="0.25">
      <c r="A2" s="376" t="s">
        <v>338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spans="1:13" ht="12.75" customHeight="1" x14ac:dyDescent="0.25">
      <c r="A3" s="377" t="s">
        <v>199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</row>
    <row r="4" spans="1:13" ht="12.75" customHeight="1" x14ac:dyDescent="0.25">
      <c r="A4" s="33"/>
      <c r="B4" s="167"/>
      <c r="C4" s="33"/>
      <c r="D4" s="63"/>
      <c r="E4" s="167"/>
      <c r="F4" s="33"/>
      <c r="G4" s="63"/>
      <c r="H4" s="167"/>
      <c r="I4" s="33"/>
      <c r="J4" s="63"/>
      <c r="K4" s="167"/>
      <c r="L4" s="33"/>
    </row>
    <row r="5" spans="1:13" ht="12.75" customHeight="1" x14ac:dyDescent="0.25">
      <c r="B5" s="401">
        <v>2014</v>
      </c>
      <c r="C5" s="401"/>
      <c r="D5" s="168"/>
      <c r="E5" s="401">
        <v>2015</v>
      </c>
      <c r="F5" s="401"/>
      <c r="G5" s="169"/>
      <c r="H5" s="401">
        <v>2016</v>
      </c>
      <c r="I5" s="401"/>
      <c r="J5" s="170"/>
      <c r="K5" s="401">
        <v>2017</v>
      </c>
      <c r="L5" s="401"/>
    </row>
    <row r="6" spans="1:13" ht="12.75" customHeight="1" x14ac:dyDescent="0.25">
      <c r="A6" s="94" t="s">
        <v>100</v>
      </c>
      <c r="B6" s="171" t="s">
        <v>339</v>
      </c>
      <c r="C6" s="172" t="s">
        <v>340</v>
      </c>
      <c r="D6" s="173"/>
      <c r="E6" s="171" t="s">
        <v>339</v>
      </c>
      <c r="F6" s="172" t="s">
        <v>340</v>
      </c>
      <c r="G6" s="174"/>
      <c r="H6" s="171" t="s">
        <v>339</v>
      </c>
      <c r="I6" s="172" t="s">
        <v>340</v>
      </c>
      <c r="J6" s="175"/>
      <c r="K6" s="171" t="s">
        <v>339</v>
      </c>
      <c r="L6" s="172" t="s">
        <v>340</v>
      </c>
    </row>
    <row r="7" spans="1:13" ht="12.75" customHeight="1" x14ac:dyDescent="0.25">
      <c r="A7" s="3"/>
      <c r="B7" s="176"/>
      <c r="C7" s="177"/>
      <c r="D7" s="178"/>
      <c r="E7" s="176"/>
      <c r="F7" s="177"/>
      <c r="G7" s="169"/>
      <c r="H7" s="119"/>
      <c r="I7" s="119"/>
      <c r="J7" s="169"/>
      <c r="K7" s="119"/>
      <c r="L7" s="119"/>
    </row>
    <row r="8" spans="1:13" ht="12.75" customHeight="1" x14ac:dyDescent="0.25">
      <c r="A8" s="50" t="s">
        <v>341</v>
      </c>
      <c r="B8" s="37">
        <v>402</v>
      </c>
      <c r="D8" s="179"/>
      <c r="E8" s="37">
        <v>431</v>
      </c>
      <c r="H8" s="36">
        <v>390</v>
      </c>
      <c r="K8" s="36">
        <v>344</v>
      </c>
      <c r="M8" s="180"/>
    </row>
    <row r="9" spans="1:13" ht="12.75" customHeight="1" x14ac:dyDescent="0.25">
      <c r="A9" s="49" t="s">
        <v>342</v>
      </c>
      <c r="B9" s="37">
        <v>88</v>
      </c>
      <c r="C9" s="36">
        <v>1</v>
      </c>
      <c r="D9" s="179"/>
      <c r="E9" s="37">
        <v>109</v>
      </c>
      <c r="F9" s="36">
        <v>1</v>
      </c>
      <c r="H9" s="36">
        <v>104</v>
      </c>
      <c r="I9" s="36">
        <v>1</v>
      </c>
      <c r="K9" s="36">
        <v>73</v>
      </c>
      <c r="L9" s="36">
        <v>1</v>
      </c>
      <c r="M9" s="180"/>
    </row>
    <row r="10" spans="1:13" ht="12.75" customHeight="1" x14ac:dyDescent="0.25">
      <c r="A10" s="49" t="s">
        <v>343</v>
      </c>
      <c r="B10" s="37">
        <v>53</v>
      </c>
      <c r="C10" s="36">
        <v>2</v>
      </c>
      <c r="D10" s="179"/>
      <c r="E10" s="37">
        <v>55</v>
      </c>
      <c r="F10" s="36">
        <v>2</v>
      </c>
      <c r="H10" s="36">
        <v>30</v>
      </c>
      <c r="I10" s="36">
        <v>3</v>
      </c>
      <c r="K10" s="36">
        <v>38</v>
      </c>
      <c r="L10" s="36">
        <v>3</v>
      </c>
      <c r="M10" s="180"/>
    </row>
    <row r="11" spans="1:13" ht="12.75" customHeight="1" x14ac:dyDescent="0.25">
      <c r="A11" s="49" t="s">
        <v>344</v>
      </c>
      <c r="B11" s="37">
        <v>51</v>
      </c>
      <c r="C11" s="36">
        <v>3</v>
      </c>
      <c r="D11" s="179"/>
      <c r="E11" s="37">
        <v>55</v>
      </c>
      <c r="F11" s="36">
        <v>2</v>
      </c>
      <c r="H11" s="36">
        <v>51</v>
      </c>
      <c r="I11" s="36">
        <v>2</v>
      </c>
      <c r="K11" s="36">
        <v>50</v>
      </c>
      <c r="L11" s="36">
        <v>2</v>
      </c>
      <c r="M11" s="180"/>
    </row>
    <row r="12" spans="1:13" ht="12.75" customHeight="1" x14ac:dyDescent="0.25">
      <c r="A12" s="181" t="s">
        <v>345</v>
      </c>
      <c r="B12" s="37">
        <v>35</v>
      </c>
      <c r="C12" s="36">
        <v>4</v>
      </c>
      <c r="D12" s="179"/>
      <c r="E12" s="37">
        <v>29</v>
      </c>
      <c r="F12" s="36">
        <v>5</v>
      </c>
      <c r="H12" s="36">
        <v>25</v>
      </c>
      <c r="I12" s="36">
        <v>4</v>
      </c>
      <c r="K12" s="36">
        <v>31</v>
      </c>
      <c r="L12" s="36">
        <v>4</v>
      </c>
      <c r="M12" s="180"/>
    </row>
    <row r="13" spans="1:13" ht="12.75" customHeight="1" x14ac:dyDescent="0.25">
      <c r="A13" s="182" t="s">
        <v>346</v>
      </c>
      <c r="B13" s="24">
        <v>19</v>
      </c>
      <c r="C13" s="183">
        <v>5</v>
      </c>
      <c r="D13" s="179"/>
      <c r="E13" s="37">
        <v>33</v>
      </c>
      <c r="F13" s="36">
        <v>4</v>
      </c>
      <c r="H13" s="36">
        <v>20</v>
      </c>
      <c r="I13" s="36">
        <v>5</v>
      </c>
      <c r="K13" s="36">
        <v>21</v>
      </c>
      <c r="L13" s="36">
        <v>5</v>
      </c>
      <c r="M13" s="180"/>
    </row>
    <row r="14" spans="1:13" ht="12.75" customHeight="1" x14ac:dyDescent="0.25">
      <c r="A14" s="181" t="s">
        <v>347</v>
      </c>
      <c r="B14" s="24" t="s">
        <v>348</v>
      </c>
      <c r="C14" s="184" t="s">
        <v>348</v>
      </c>
      <c r="D14" s="184"/>
      <c r="E14" s="185" t="s">
        <v>349</v>
      </c>
      <c r="F14" s="186" t="s">
        <v>349</v>
      </c>
      <c r="G14" s="184"/>
      <c r="H14" s="186" t="s">
        <v>349</v>
      </c>
      <c r="I14" s="186" t="s">
        <v>349</v>
      </c>
      <c r="J14" s="184"/>
      <c r="K14" s="186" t="s">
        <v>349</v>
      </c>
      <c r="L14" s="186" t="s">
        <v>349</v>
      </c>
      <c r="M14" s="180"/>
    </row>
    <row r="15" spans="1:13" ht="12.75" customHeight="1" x14ac:dyDescent="0.25">
      <c r="A15" s="181"/>
      <c r="B15" s="24"/>
      <c r="C15" s="184"/>
      <c r="D15" s="179"/>
      <c r="H15" s="36"/>
      <c r="K15" s="36"/>
      <c r="M15" s="180"/>
    </row>
    <row r="16" spans="1:13" ht="12.75" customHeight="1" x14ac:dyDescent="0.25">
      <c r="A16" s="187" t="s">
        <v>350</v>
      </c>
      <c r="B16" s="188">
        <v>148</v>
      </c>
      <c r="C16" s="189"/>
      <c r="D16" s="179"/>
      <c r="E16" s="37">
        <v>186</v>
      </c>
      <c r="H16" s="36">
        <v>156</v>
      </c>
      <c r="K16" s="36">
        <v>140</v>
      </c>
      <c r="M16" s="180"/>
    </row>
    <row r="17" spans="1:13" ht="12.75" customHeight="1" x14ac:dyDescent="0.25">
      <c r="A17" s="189" t="s">
        <v>347</v>
      </c>
      <c r="B17" s="188">
        <v>43</v>
      </c>
      <c r="C17" s="189">
        <v>1</v>
      </c>
      <c r="D17" s="179"/>
      <c r="E17" s="37">
        <v>48</v>
      </c>
      <c r="F17" s="36">
        <v>1</v>
      </c>
      <c r="H17" s="36">
        <v>45</v>
      </c>
      <c r="I17" s="36">
        <v>1</v>
      </c>
      <c r="K17" s="36">
        <v>35</v>
      </c>
      <c r="L17" s="36">
        <v>1</v>
      </c>
      <c r="M17" s="180"/>
    </row>
    <row r="18" spans="1:13" ht="12.75" customHeight="1" x14ac:dyDescent="0.25">
      <c r="A18" s="189" t="s">
        <v>351</v>
      </c>
      <c r="B18" s="188">
        <v>24</v>
      </c>
      <c r="C18" s="189">
        <v>2</v>
      </c>
      <c r="D18" s="179"/>
      <c r="E18" s="37">
        <v>35</v>
      </c>
      <c r="F18" s="36">
        <v>2</v>
      </c>
      <c r="H18" s="36">
        <v>29</v>
      </c>
      <c r="I18" s="36">
        <v>2</v>
      </c>
      <c r="K18" s="36">
        <v>19</v>
      </c>
      <c r="L18" s="36">
        <v>2</v>
      </c>
      <c r="M18" s="180"/>
    </row>
    <row r="19" spans="1:13" ht="12.75" customHeight="1" x14ac:dyDescent="0.25">
      <c r="A19" s="189" t="s">
        <v>352</v>
      </c>
      <c r="B19" s="188">
        <v>13</v>
      </c>
      <c r="C19" s="189">
        <v>3</v>
      </c>
      <c r="D19" s="179"/>
      <c r="E19" s="37">
        <v>13</v>
      </c>
      <c r="F19" s="36">
        <v>4</v>
      </c>
      <c r="H19" s="186" t="s">
        <v>349</v>
      </c>
      <c r="I19" s="186" t="s">
        <v>349</v>
      </c>
      <c r="K19" s="36">
        <v>15</v>
      </c>
      <c r="L19" s="36">
        <v>3</v>
      </c>
      <c r="M19" s="180"/>
    </row>
    <row r="20" spans="1:13" ht="12.75" customHeight="1" x14ac:dyDescent="0.25">
      <c r="A20" s="189" t="s">
        <v>353</v>
      </c>
      <c r="B20" s="188">
        <v>11</v>
      </c>
      <c r="C20" s="189">
        <v>4</v>
      </c>
      <c r="D20" s="179"/>
      <c r="E20" s="37">
        <v>9</v>
      </c>
      <c r="F20" s="36">
        <v>5</v>
      </c>
      <c r="H20" s="36">
        <v>17</v>
      </c>
      <c r="I20" s="36">
        <v>3</v>
      </c>
      <c r="K20" s="36">
        <v>9</v>
      </c>
      <c r="L20" s="36">
        <v>4</v>
      </c>
      <c r="M20" s="180"/>
    </row>
    <row r="21" spans="1:13" ht="12.75" customHeight="1" x14ac:dyDescent="0.25">
      <c r="A21" s="189" t="s">
        <v>354</v>
      </c>
      <c r="B21" s="188">
        <v>10</v>
      </c>
      <c r="C21" s="189">
        <v>5</v>
      </c>
      <c r="D21" s="179"/>
      <c r="E21" s="37">
        <v>17</v>
      </c>
      <c r="F21" s="36">
        <v>3</v>
      </c>
      <c r="H21" s="36">
        <v>7</v>
      </c>
      <c r="I21" s="36">
        <v>4</v>
      </c>
      <c r="K21" s="36">
        <v>8</v>
      </c>
      <c r="L21" s="36">
        <v>5</v>
      </c>
      <c r="M21" s="180"/>
    </row>
    <row r="22" spans="1:13" ht="12.75" customHeight="1" x14ac:dyDescent="0.25">
      <c r="A22" s="189" t="s">
        <v>355</v>
      </c>
      <c r="B22" s="24" t="s">
        <v>348</v>
      </c>
      <c r="C22" s="184" t="s">
        <v>348</v>
      </c>
      <c r="D22" s="184"/>
      <c r="E22" s="185" t="s">
        <v>349</v>
      </c>
      <c r="F22" s="186" t="s">
        <v>349</v>
      </c>
      <c r="H22" s="186" t="s">
        <v>349</v>
      </c>
      <c r="I22" s="186" t="s">
        <v>349</v>
      </c>
      <c r="K22" s="186" t="s">
        <v>349</v>
      </c>
      <c r="L22" s="186" t="s">
        <v>349</v>
      </c>
      <c r="M22" s="180"/>
    </row>
    <row r="23" spans="1:13" ht="12.75" customHeight="1" x14ac:dyDescent="0.25">
      <c r="A23" s="181"/>
      <c r="D23" s="179"/>
      <c r="H23" s="36"/>
      <c r="K23" s="36"/>
      <c r="M23" s="180"/>
    </row>
    <row r="24" spans="1:13" ht="12.75" customHeight="1" x14ac:dyDescent="0.25">
      <c r="A24" s="187" t="s">
        <v>356</v>
      </c>
      <c r="B24" s="188">
        <v>569</v>
      </c>
      <c r="C24" s="189"/>
      <c r="D24" s="179"/>
      <c r="E24" s="37">
        <v>546</v>
      </c>
      <c r="H24" s="36">
        <v>543</v>
      </c>
      <c r="K24" s="36">
        <v>626</v>
      </c>
      <c r="M24" s="180"/>
    </row>
    <row r="25" spans="1:13" ht="12.75" customHeight="1" x14ac:dyDescent="0.25">
      <c r="A25" s="181" t="s">
        <v>347</v>
      </c>
      <c r="B25" s="188">
        <v>242</v>
      </c>
      <c r="C25" s="189">
        <v>1</v>
      </c>
      <c r="D25" s="179"/>
      <c r="E25" s="37">
        <v>219</v>
      </c>
      <c r="F25" s="36">
        <v>1</v>
      </c>
      <c r="H25" s="36">
        <v>216</v>
      </c>
      <c r="I25" s="36">
        <v>1</v>
      </c>
      <c r="K25" s="36">
        <v>229</v>
      </c>
      <c r="L25" s="36">
        <v>1</v>
      </c>
      <c r="M25" s="180"/>
    </row>
    <row r="26" spans="1:13" ht="12.75" customHeight="1" x14ac:dyDescent="0.25">
      <c r="A26" s="181" t="s">
        <v>354</v>
      </c>
      <c r="B26" s="188">
        <v>125</v>
      </c>
      <c r="C26" s="189">
        <v>2</v>
      </c>
      <c r="D26" s="179"/>
      <c r="E26" s="37">
        <v>144</v>
      </c>
      <c r="F26" s="36">
        <v>2</v>
      </c>
      <c r="H26" s="36">
        <v>155</v>
      </c>
      <c r="I26" s="36">
        <v>2</v>
      </c>
      <c r="K26" s="36">
        <v>198</v>
      </c>
      <c r="L26" s="36">
        <v>2</v>
      </c>
      <c r="M26" s="180"/>
    </row>
    <row r="27" spans="1:13" ht="12.75" customHeight="1" x14ac:dyDescent="0.25">
      <c r="A27" s="181" t="s">
        <v>352</v>
      </c>
      <c r="B27" s="188">
        <v>54</v>
      </c>
      <c r="C27" s="189">
        <v>3</v>
      </c>
      <c r="D27" s="179"/>
      <c r="E27" s="37">
        <v>61</v>
      </c>
      <c r="F27" s="36">
        <v>3</v>
      </c>
      <c r="H27" s="36">
        <v>45</v>
      </c>
      <c r="I27" s="36">
        <v>3</v>
      </c>
      <c r="K27" s="36">
        <v>61</v>
      </c>
      <c r="L27" s="36">
        <v>3</v>
      </c>
      <c r="M27" s="180"/>
    </row>
    <row r="28" spans="1:13" ht="12.75" customHeight="1" x14ac:dyDescent="0.25">
      <c r="A28" s="181" t="s">
        <v>351</v>
      </c>
      <c r="B28" s="188">
        <v>45</v>
      </c>
      <c r="C28" s="189">
        <v>4</v>
      </c>
      <c r="D28" s="179"/>
      <c r="E28" s="37">
        <v>32</v>
      </c>
      <c r="F28" s="36">
        <v>4</v>
      </c>
      <c r="H28" s="36">
        <v>23</v>
      </c>
      <c r="I28" s="36">
        <v>4</v>
      </c>
      <c r="K28" s="36">
        <v>23</v>
      </c>
      <c r="L28" s="36">
        <v>4</v>
      </c>
      <c r="M28" s="180"/>
    </row>
    <row r="29" spans="1:13" ht="12.75" customHeight="1" x14ac:dyDescent="0.25">
      <c r="A29" s="181" t="s">
        <v>357</v>
      </c>
      <c r="B29" s="188">
        <v>17</v>
      </c>
      <c r="C29" s="189">
        <v>5</v>
      </c>
      <c r="D29" s="179"/>
      <c r="E29" s="37">
        <v>17</v>
      </c>
      <c r="F29" s="36">
        <v>5</v>
      </c>
      <c r="H29" s="36">
        <v>19</v>
      </c>
      <c r="I29" s="36">
        <v>5</v>
      </c>
      <c r="K29" s="36">
        <v>13</v>
      </c>
      <c r="L29" s="36">
        <v>5</v>
      </c>
      <c r="M29" s="180"/>
    </row>
    <row r="30" spans="1:13" ht="12.75" customHeight="1" x14ac:dyDescent="0.25">
      <c r="A30" s="181"/>
      <c r="D30" s="179"/>
      <c r="H30" s="36"/>
      <c r="K30" s="36"/>
      <c r="M30" s="180"/>
    </row>
    <row r="31" spans="1:13" ht="12.75" customHeight="1" x14ac:dyDescent="0.25">
      <c r="A31" s="187" t="s">
        <v>358</v>
      </c>
      <c r="B31" s="188">
        <v>2149</v>
      </c>
      <c r="C31" s="189"/>
      <c r="D31" s="179"/>
      <c r="E31" s="190">
        <v>2277</v>
      </c>
      <c r="H31" s="104">
        <v>2258</v>
      </c>
      <c r="I31" s="104"/>
      <c r="K31" s="104">
        <v>2506</v>
      </c>
      <c r="L31" s="104"/>
      <c r="M31" s="180"/>
    </row>
    <row r="32" spans="1:13" ht="12.75" customHeight="1" x14ac:dyDescent="0.25">
      <c r="A32" s="181" t="s">
        <v>347</v>
      </c>
      <c r="B32" s="188">
        <v>567</v>
      </c>
      <c r="C32" s="189">
        <v>1</v>
      </c>
      <c r="D32" s="179"/>
      <c r="E32" s="37">
        <v>683</v>
      </c>
      <c r="F32" s="36">
        <v>1</v>
      </c>
      <c r="H32" s="104">
        <v>641</v>
      </c>
      <c r="I32" s="104">
        <v>1</v>
      </c>
      <c r="K32" s="104">
        <v>768</v>
      </c>
      <c r="L32" s="104">
        <v>1</v>
      </c>
      <c r="M32" s="180"/>
    </row>
    <row r="33" spans="1:13" ht="12.75" customHeight="1" x14ac:dyDescent="0.25">
      <c r="A33" s="181" t="s">
        <v>354</v>
      </c>
      <c r="B33" s="188">
        <v>368</v>
      </c>
      <c r="C33" s="189">
        <v>2</v>
      </c>
      <c r="D33" s="179"/>
      <c r="E33" s="37">
        <v>358</v>
      </c>
      <c r="F33" s="36">
        <v>2</v>
      </c>
      <c r="H33" s="104">
        <v>346</v>
      </c>
      <c r="I33" s="104">
        <v>2</v>
      </c>
      <c r="K33" s="104">
        <v>386</v>
      </c>
      <c r="L33" s="104">
        <v>2</v>
      </c>
      <c r="M33" s="180"/>
    </row>
    <row r="34" spans="1:13" ht="12.75" customHeight="1" x14ac:dyDescent="0.25">
      <c r="A34" s="181" t="s">
        <v>351</v>
      </c>
      <c r="B34" s="188">
        <v>311</v>
      </c>
      <c r="C34" s="189">
        <v>3</v>
      </c>
      <c r="D34" s="179"/>
      <c r="E34" s="37">
        <v>256</v>
      </c>
      <c r="F34" s="36">
        <v>3</v>
      </c>
      <c r="H34" s="104">
        <v>288</v>
      </c>
      <c r="I34" s="104">
        <v>3</v>
      </c>
      <c r="K34" s="104">
        <v>310</v>
      </c>
      <c r="L34" s="104">
        <v>3</v>
      </c>
      <c r="M34" s="180"/>
    </row>
    <row r="35" spans="1:13" ht="12.75" customHeight="1" x14ac:dyDescent="0.25">
      <c r="A35" s="181" t="s">
        <v>357</v>
      </c>
      <c r="B35" s="188">
        <v>180</v>
      </c>
      <c r="C35" s="189">
        <v>4</v>
      </c>
      <c r="D35" s="179"/>
      <c r="E35" s="37">
        <v>196</v>
      </c>
      <c r="F35" s="36">
        <v>4</v>
      </c>
      <c r="G35" s="170"/>
      <c r="H35" s="104">
        <v>225</v>
      </c>
      <c r="I35" s="104">
        <v>4</v>
      </c>
      <c r="J35" s="170"/>
      <c r="K35" s="104">
        <v>235</v>
      </c>
      <c r="L35" s="104">
        <v>4</v>
      </c>
    </row>
    <row r="36" spans="1:13" ht="12.75" customHeight="1" x14ac:dyDescent="0.25">
      <c r="A36" s="181" t="s">
        <v>359</v>
      </c>
      <c r="B36" s="188">
        <v>97</v>
      </c>
      <c r="C36" s="189">
        <v>5</v>
      </c>
      <c r="D36" s="179"/>
      <c r="E36" s="37">
        <v>107</v>
      </c>
      <c r="F36" s="36">
        <v>5</v>
      </c>
      <c r="G36" s="170"/>
      <c r="H36" s="104">
        <v>102</v>
      </c>
      <c r="I36" s="104">
        <v>5</v>
      </c>
      <c r="J36" s="170"/>
      <c r="K36" s="104">
        <v>102</v>
      </c>
      <c r="L36" s="104">
        <v>5</v>
      </c>
    </row>
    <row r="37" spans="1:13" ht="12.75" customHeight="1" x14ac:dyDescent="0.25">
      <c r="A37" s="181" t="s">
        <v>352</v>
      </c>
      <c r="B37" s="24" t="s">
        <v>348</v>
      </c>
      <c r="C37" s="184" t="s">
        <v>348</v>
      </c>
      <c r="D37" s="179"/>
      <c r="E37" s="185" t="s">
        <v>349</v>
      </c>
      <c r="F37" s="186" t="s">
        <v>349</v>
      </c>
      <c r="G37" s="170"/>
      <c r="H37" s="191" t="s">
        <v>349</v>
      </c>
      <c r="I37" s="191" t="s">
        <v>349</v>
      </c>
      <c r="J37" s="170"/>
      <c r="K37" s="191" t="s">
        <v>349</v>
      </c>
      <c r="L37" s="191" t="s">
        <v>349</v>
      </c>
    </row>
    <row r="38" spans="1:13" ht="12.75" customHeight="1" x14ac:dyDescent="0.25">
      <c r="A38" s="181"/>
      <c r="B38" s="192"/>
      <c r="C38" s="193"/>
      <c r="D38" s="194"/>
      <c r="G38" s="195"/>
      <c r="H38" s="104"/>
      <c r="I38" s="104"/>
      <c r="J38" s="170"/>
      <c r="K38" s="104"/>
      <c r="L38" s="104"/>
      <c r="M38" s="180"/>
    </row>
    <row r="39" spans="1:13" ht="12.75" customHeight="1" x14ac:dyDescent="0.25">
      <c r="A39" s="187" t="s">
        <v>360</v>
      </c>
      <c r="B39" s="188">
        <v>10228</v>
      </c>
      <c r="C39" s="189"/>
      <c r="D39" s="179"/>
      <c r="E39" s="190">
        <v>10306</v>
      </c>
      <c r="G39" s="170"/>
      <c r="H39" s="104">
        <v>10081</v>
      </c>
      <c r="I39" s="104"/>
      <c r="J39" s="170"/>
      <c r="K39" s="104">
        <v>10463</v>
      </c>
      <c r="L39" s="104"/>
    </row>
    <row r="40" spans="1:13" ht="12.75" customHeight="1" x14ac:dyDescent="0.25">
      <c r="A40" s="181" t="s">
        <v>351</v>
      </c>
      <c r="B40" s="188">
        <v>3230</v>
      </c>
      <c r="C40" s="189">
        <v>1</v>
      </c>
      <c r="D40" s="179"/>
      <c r="E40" s="190">
        <v>3266</v>
      </c>
      <c r="F40" s="36">
        <v>1</v>
      </c>
      <c r="G40" s="170"/>
      <c r="H40" s="104">
        <v>3109</v>
      </c>
      <c r="I40" s="104">
        <v>1</v>
      </c>
      <c r="J40" s="170"/>
      <c r="K40" s="104">
        <v>3171</v>
      </c>
      <c r="L40" s="104">
        <v>1</v>
      </c>
    </row>
    <row r="41" spans="1:13" ht="12.75" customHeight="1" x14ac:dyDescent="0.25">
      <c r="A41" s="181" t="s">
        <v>357</v>
      </c>
      <c r="B41" s="188">
        <v>1796</v>
      </c>
      <c r="C41" s="189">
        <v>2</v>
      </c>
      <c r="D41" s="179"/>
      <c r="E41" s="190">
        <v>1754</v>
      </c>
      <c r="F41" s="36">
        <v>2</v>
      </c>
      <c r="G41" s="170"/>
      <c r="H41" s="104">
        <v>1722</v>
      </c>
      <c r="I41" s="104">
        <v>2</v>
      </c>
      <c r="J41" s="170"/>
      <c r="K41" s="104">
        <v>1826</v>
      </c>
      <c r="L41" s="104">
        <v>2</v>
      </c>
    </row>
    <row r="42" spans="1:13" ht="12.75" customHeight="1" x14ac:dyDescent="0.25">
      <c r="A42" s="181" t="s">
        <v>347</v>
      </c>
      <c r="B42" s="188">
        <v>884</v>
      </c>
      <c r="C42" s="189">
        <v>3</v>
      </c>
      <c r="D42" s="179"/>
      <c r="E42" s="190">
        <v>888</v>
      </c>
      <c r="F42" s="36">
        <v>3</v>
      </c>
      <c r="G42" s="170"/>
      <c r="H42" s="104">
        <v>862</v>
      </c>
      <c r="I42" s="104">
        <v>3</v>
      </c>
      <c r="J42" s="170"/>
      <c r="K42" s="104">
        <v>951</v>
      </c>
      <c r="L42" s="104">
        <v>3</v>
      </c>
    </row>
    <row r="43" spans="1:13" ht="12.75" customHeight="1" x14ac:dyDescent="0.25">
      <c r="A43" s="181" t="s">
        <v>359</v>
      </c>
      <c r="B43" s="188">
        <v>532</v>
      </c>
      <c r="C43" s="189">
        <v>4</v>
      </c>
      <c r="D43" s="179"/>
      <c r="E43" s="190">
        <v>605</v>
      </c>
      <c r="F43" s="36">
        <v>4</v>
      </c>
      <c r="G43" s="170"/>
      <c r="H43" s="104">
        <v>514</v>
      </c>
      <c r="I43" s="104">
        <v>4</v>
      </c>
      <c r="J43" s="170"/>
      <c r="K43" s="104">
        <v>539</v>
      </c>
      <c r="L43" s="104">
        <v>4</v>
      </c>
    </row>
    <row r="44" spans="1:13" ht="12.75" customHeight="1" x14ac:dyDescent="0.25">
      <c r="A44" s="181" t="s">
        <v>361</v>
      </c>
      <c r="B44" s="188">
        <v>425</v>
      </c>
      <c r="C44" s="189">
        <v>5</v>
      </c>
      <c r="D44" s="179"/>
      <c r="E44" s="190">
        <v>413</v>
      </c>
      <c r="F44" s="36">
        <v>5</v>
      </c>
      <c r="G44" s="170"/>
      <c r="H44" s="191" t="s">
        <v>349</v>
      </c>
      <c r="I44" s="191" t="s">
        <v>349</v>
      </c>
      <c r="J44" s="170"/>
      <c r="K44" s="191" t="s">
        <v>349</v>
      </c>
      <c r="L44" s="191" t="s">
        <v>349</v>
      </c>
    </row>
    <row r="45" spans="1:13" ht="12.75" customHeight="1" x14ac:dyDescent="0.25">
      <c r="A45" s="181" t="s">
        <v>354</v>
      </c>
      <c r="B45" s="24" t="s">
        <v>348</v>
      </c>
      <c r="C45" s="184" t="s">
        <v>348</v>
      </c>
      <c r="D45" s="179"/>
      <c r="E45" s="185" t="s">
        <v>349</v>
      </c>
      <c r="F45" s="186" t="s">
        <v>349</v>
      </c>
      <c r="G45" s="170"/>
      <c r="H45" s="104">
        <v>409</v>
      </c>
      <c r="I45" s="104">
        <v>5</v>
      </c>
      <c r="J45" s="170"/>
      <c r="K45" s="104">
        <v>447</v>
      </c>
      <c r="L45" s="104">
        <v>5</v>
      </c>
    </row>
    <row r="46" spans="1:13" ht="12.75" customHeight="1" x14ac:dyDescent="0.25">
      <c r="A46" s="181"/>
      <c r="D46" s="36"/>
      <c r="E46" s="190"/>
      <c r="G46" s="36"/>
      <c r="H46" s="104"/>
      <c r="I46" s="104"/>
      <c r="J46" s="36"/>
      <c r="K46" s="104"/>
      <c r="L46" s="104"/>
      <c r="M46" s="180"/>
    </row>
    <row r="47" spans="1:13" ht="12.75" customHeight="1" x14ac:dyDescent="0.25">
      <c r="A47" s="187" t="s">
        <v>362</v>
      </c>
      <c r="B47" s="188">
        <v>38538</v>
      </c>
      <c r="C47" s="189"/>
      <c r="D47" s="179"/>
      <c r="E47" s="190">
        <v>40767</v>
      </c>
      <c r="G47" s="170"/>
      <c r="H47" s="104">
        <v>40852</v>
      </c>
      <c r="I47" s="104"/>
      <c r="J47" s="170"/>
      <c r="K47" s="104">
        <v>42717</v>
      </c>
      <c r="L47" s="104"/>
    </row>
    <row r="48" spans="1:13" ht="12.75" customHeight="1" x14ac:dyDescent="0.25">
      <c r="A48" s="181" t="s">
        <v>357</v>
      </c>
      <c r="B48" s="188">
        <v>8674</v>
      </c>
      <c r="C48" s="189">
        <v>1</v>
      </c>
      <c r="D48" s="179"/>
      <c r="E48" s="190">
        <v>9008</v>
      </c>
      <c r="F48" s="36">
        <v>2</v>
      </c>
      <c r="G48" s="170"/>
      <c r="H48" s="104">
        <v>9052</v>
      </c>
      <c r="I48" s="104">
        <v>2</v>
      </c>
      <c r="J48" s="170"/>
      <c r="K48" s="104">
        <v>9449</v>
      </c>
      <c r="L48" s="104">
        <v>1</v>
      </c>
    </row>
    <row r="49" spans="1:13" ht="12.75" customHeight="1" x14ac:dyDescent="0.25">
      <c r="A49" s="181" t="s">
        <v>351</v>
      </c>
      <c r="B49" s="188">
        <v>8580</v>
      </c>
      <c r="C49" s="189">
        <v>2</v>
      </c>
      <c r="D49" s="179"/>
      <c r="E49" s="190">
        <v>9068</v>
      </c>
      <c r="F49" s="36">
        <v>1</v>
      </c>
      <c r="G49" s="170"/>
      <c r="H49" s="104">
        <v>9078</v>
      </c>
      <c r="I49" s="104">
        <v>1</v>
      </c>
      <c r="J49" s="170"/>
      <c r="K49" s="104">
        <v>9106</v>
      </c>
      <c r="L49" s="104">
        <v>2</v>
      </c>
    </row>
    <row r="50" spans="1:13" ht="12.75" customHeight="1" x14ac:dyDescent="0.25">
      <c r="A50" s="181" t="s">
        <v>363</v>
      </c>
      <c r="B50" s="188">
        <v>3315</v>
      </c>
      <c r="C50" s="189">
        <v>3</v>
      </c>
      <c r="D50" s="179"/>
      <c r="E50" s="190">
        <v>3463</v>
      </c>
      <c r="F50" s="36">
        <v>3</v>
      </c>
      <c r="G50" s="170"/>
      <c r="H50" s="104">
        <v>3399</v>
      </c>
      <c r="I50" s="104">
        <v>3</v>
      </c>
      <c r="J50" s="170"/>
      <c r="K50" s="104">
        <v>3676</v>
      </c>
      <c r="L50" s="104">
        <v>3</v>
      </c>
    </row>
    <row r="51" spans="1:13" ht="12.75" customHeight="1" x14ac:dyDescent="0.25">
      <c r="A51" s="181" t="s">
        <v>361</v>
      </c>
      <c r="B51" s="188">
        <v>2446</v>
      </c>
      <c r="C51" s="189">
        <v>4</v>
      </c>
      <c r="D51" s="179"/>
      <c r="E51" s="190">
        <v>2714</v>
      </c>
      <c r="F51" s="36">
        <v>4</v>
      </c>
      <c r="G51" s="170"/>
      <c r="H51" s="104">
        <v>2598</v>
      </c>
      <c r="I51" s="104">
        <v>4</v>
      </c>
      <c r="J51" s="170"/>
      <c r="K51" s="104">
        <v>2702</v>
      </c>
      <c r="L51" s="104">
        <v>4</v>
      </c>
    </row>
    <row r="52" spans="1:13" ht="12.75" customHeight="1" x14ac:dyDescent="0.25">
      <c r="A52" s="49" t="s">
        <v>364</v>
      </c>
      <c r="B52" s="188">
        <v>2342</v>
      </c>
      <c r="C52" s="189">
        <v>5</v>
      </c>
      <c r="D52" s="179"/>
      <c r="E52" s="190">
        <v>2361</v>
      </c>
      <c r="F52" s="36">
        <v>5</v>
      </c>
      <c r="G52" s="170"/>
      <c r="H52" s="104">
        <v>2522</v>
      </c>
      <c r="I52" s="104">
        <v>5</v>
      </c>
      <c r="J52" s="170"/>
      <c r="K52" s="104">
        <v>2641</v>
      </c>
      <c r="L52" s="104">
        <v>5</v>
      </c>
    </row>
    <row r="53" spans="1:13" ht="12.75" customHeight="1" x14ac:dyDescent="0.25">
      <c r="A53" s="49"/>
      <c r="B53" s="38"/>
      <c r="C53" s="38"/>
      <c r="D53" s="76"/>
      <c r="E53" s="38"/>
      <c r="F53" s="38"/>
      <c r="G53" s="76"/>
      <c r="H53" s="38"/>
      <c r="I53" s="38"/>
      <c r="J53" s="76"/>
      <c r="K53" s="38"/>
      <c r="L53" s="38"/>
    </row>
    <row r="54" spans="1:13" ht="14.25" customHeight="1" x14ac:dyDescent="0.25">
      <c r="A54" s="380" t="s">
        <v>365</v>
      </c>
      <c r="B54" s="380"/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</row>
    <row r="55" spans="1:13" ht="12.75" customHeight="1" x14ac:dyDescent="0.25">
      <c r="A55" s="39"/>
      <c r="B55" s="21"/>
      <c r="C55" s="3"/>
      <c r="D55" s="28"/>
      <c r="E55" s="21"/>
      <c r="F55" s="3"/>
      <c r="G55" s="28"/>
      <c r="H55" s="21"/>
      <c r="I55" s="3"/>
      <c r="J55" s="28"/>
      <c r="K55" s="21"/>
      <c r="L55" s="3"/>
    </row>
    <row r="56" spans="1:13" ht="14.25" customHeight="1" x14ac:dyDescent="0.25">
      <c r="A56" s="373" t="s">
        <v>366</v>
      </c>
      <c r="B56" s="373"/>
      <c r="C56" s="373"/>
      <c r="D56" s="373"/>
      <c r="E56" s="373"/>
      <c r="F56" s="373"/>
      <c r="G56" s="373"/>
      <c r="H56" s="373"/>
      <c r="I56" s="373"/>
      <c r="J56" s="373"/>
      <c r="K56" s="373"/>
      <c r="L56" s="373"/>
      <c r="M56" s="400"/>
    </row>
    <row r="57" spans="1:13" ht="12.75" customHeight="1" x14ac:dyDescent="0.25">
      <c r="A57" s="3"/>
      <c r="B57" s="21"/>
      <c r="C57" s="3"/>
      <c r="D57" s="28"/>
      <c r="E57" s="21"/>
      <c r="F57" s="3"/>
      <c r="G57" s="28"/>
      <c r="H57" s="21"/>
      <c r="I57" s="3"/>
      <c r="J57" s="28"/>
      <c r="K57" s="21"/>
      <c r="L57" s="3"/>
    </row>
    <row r="58" spans="1:13" ht="14.25" customHeight="1" x14ac:dyDescent="0.25">
      <c r="A58" s="3" t="s">
        <v>367</v>
      </c>
      <c r="B58" s="21"/>
      <c r="C58" s="3"/>
      <c r="D58" s="28"/>
      <c r="E58" s="21"/>
      <c r="F58" s="3"/>
      <c r="G58" s="28"/>
      <c r="H58" s="21"/>
      <c r="I58" s="3"/>
      <c r="J58" s="28"/>
      <c r="K58" s="21"/>
      <c r="L58" s="3"/>
    </row>
  </sheetData>
  <mergeCells count="9">
    <mergeCell ref="A54:M54"/>
    <mergeCell ref="A56:M56"/>
    <mergeCell ref="A1:L1"/>
    <mergeCell ref="A2:L2"/>
    <mergeCell ref="A3:L3"/>
    <mergeCell ref="B5:C5"/>
    <mergeCell ref="E5:F5"/>
    <mergeCell ref="H5:I5"/>
    <mergeCell ref="K5:L5"/>
  </mergeCells>
  <printOptions horizontalCentered="1"/>
  <pageMargins left="0.5" right="0.5" top="0.5" bottom="0.5" header="0.3" footer="0.3"/>
  <pageSetup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G110"/>
  <sheetViews>
    <sheetView showGridLines="0" zoomScaleNormal="100" workbookViewId="0">
      <selection sqref="A1:F1"/>
    </sheetView>
  </sheetViews>
  <sheetFormatPr defaultColWidth="9.28515625" defaultRowHeight="13.2" x14ac:dyDescent="0.25"/>
  <cols>
    <col min="1" max="1" width="52.140625" style="32" customWidth="1"/>
    <col min="2" max="6" width="10.85546875" style="36" customWidth="1"/>
    <col min="7" max="7" width="10.42578125" style="32" bestFit="1" customWidth="1"/>
    <col min="8" max="8" width="2.85546875" style="32" customWidth="1"/>
    <col min="9" max="16384" width="9.28515625" style="32"/>
  </cols>
  <sheetData>
    <row r="1" spans="1:7" ht="12.75" customHeight="1" x14ac:dyDescent="0.25">
      <c r="A1" s="376" t="s">
        <v>368</v>
      </c>
      <c r="B1" s="376"/>
      <c r="C1" s="376"/>
      <c r="D1" s="376"/>
      <c r="E1" s="376"/>
      <c r="F1" s="376"/>
    </row>
    <row r="2" spans="1:7" ht="12.75" customHeight="1" x14ac:dyDescent="0.25">
      <c r="A2" s="377" t="s">
        <v>369</v>
      </c>
      <c r="B2" s="377"/>
      <c r="C2" s="377"/>
      <c r="D2" s="377"/>
      <c r="E2" s="377"/>
      <c r="F2" s="377"/>
    </row>
    <row r="3" spans="1:7" ht="12.75" customHeight="1" x14ac:dyDescent="0.25">
      <c r="A3" s="33"/>
      <c r="B3" s="33"/>
      <c r="C3" s="33"/>
      <c r="D3" s="33"/>
      <c r="E3" s="33"/>
      <c r="F3" s="33"/>
    </row>
    <row r="4" spans="1:7" ht="12.75" customHeight="1" x14ac:dyDescent="0.25">
      <c r="A4" s="397" t="s">
        <v>370</v>
      </c>
      <c r="B4" s="397"/>
      <c r="C4" s="397"/>
      <c r="D4" s="397"/>
      <c r="E4" s="397"/>
      <c r="F4" s="397"/>
    </row>
    <row r="5" spans="1:7" ht="12.75" customHeight="1" x14ac:dyDescent="0.25">
      <c r="A5" s="36"/>
    </row>
    <row r="6" spans="1:7" ht="12.75" customHeight="1" x14ac:dyDescent="0.25">
      <c r="A6" s="94" t="s">
        <v>371</v>
      </c>
      <c r="B6" s="196">
        <v>2009</v>
      </c>
      <c r="C6" s="196">
        <v>2011</v>
      </c>
      <c r="D6" s="196">
        <v>2013</v>
      </c>
      <c r="E6" s="196">
        <v>2015</v>
      </c>
      <c r="F6" s="196">
        <v>2017</v>
      </c>
      <c r="G6" s="197">
        <v>2019</v>
      </c>
    </row>
    <row r="7" spans="1:7" ht="12.75" customHeight="1" x14ac:dyDescent="0.25">
      <c r="A7" s="61"/>
      <c r="B7" s="198"/>
      <c r="C7" s="198"/>
      <c r="D7" s="198"/>
      <c r="E7" s="198"/>
      <c r="F7" s="198"/>
      <c r="G7" s="194"/>
    </row>
    <row r="8" spans="1:7" ht="12.75" customHeight="1" x14ac:dyDescent="0.25">
      <c r="A8" s="79" t="s">
        <v>372</v>
      </c>
      <c r="B8" s="199"/>
      <c r="C8" s="199"/>
      <c r="G8" s="200"/>
    </row>
    <row r="9" spans="1:7" ht="12.75" customHeight="1" x14ac:dyDescent="0.25">
      <c r="A9" s="201" t="s">
        <v>373</v>
      </c>
      <c r="B9" s="201">
        <v>4535</v>
      </c>
      <c r="C9" s="202">
        <v>5035</v>
      </c>
      <c r="D9" s="203">
        <v>5530</v>
      </c>
      <c r="E9" s="37">
        <v>6404</v>
      </c>
      <c r="F9" s="190">
        <v>7759</v>
      </c>
      <c r="G9" s="204">
        <v>9169</v>
      </c>
    </row>
    <row r="10" spans="1:7" ht="14.25" customHeight="1" x14ac:dyDescent="0.25">
      <c r="A10" s="201" t="s">
        <v>374</v>
      </c>
      <c r="B10" s="205" t="s">
        <v>290</v>
      </c>
      <c r="C10" s="205" t="s">
        <v>290</v>
      </c>
      <c r="D10" s="205" t="s">
        <v>290</v>
      </c>
      <c r="E10" s="205" t="s">
        <v>290</v>
      </c>
      <c r="F10" s="205" t="s">
        <v>290</v>
      </c>
      <c r="G10" s="204">
        <v>85</v>
      </c>
    </row>
    <row r="11" spans="1:7" ht="14.25" customHeight="1" x14ac:dyDescent="0.25">
      <c r="A11" s="201" t="s">
        <v>375</v>
      </c>
      <c r="B11" s="205" t="s">
        <v>290</v>
      </c>
      <c r="C11" s="205" t="s">
        <v>290</v>
      </c>
      <c r="D11" s="205" t="s">
        <v>290</v>
      </c>
      <c r="E11" s="205" t="s">
        <v>290</v>
      </c>
      <c r="F11" s="205" t="s">
        <v>290</v>
      </c>
      <c r="G11" s="204">
        <v>733</v>
      </c>
    </row>
    <row r="12" spans="1:7" ht="12.75" customHeight="1" x14ac:dyDescent="0.25">
      <c r="A12" s="201" t="s">
        <v>376</v>
      </c>
      <c r="B12" s="201">
        <v>372</v>
      </c>
      <c r="C12" s="202">
        <v>460</v>
      </c>
      <c r="D12" s="203">
        <v>520</v>
      </c>
      <c r="E12" s="37">
        <v>587</v>
      </c>
      <c r="F12" s="190">
        <v>669</v>
      </c>
      <c r="G12" s="204">
        <v>789</v>
      </c>
    </row>
    <row r="13" spans="1:7" ht="12.75" customHeight="1" x14ac:dyDescent="0.25">
      <c r="A13" s="201" t="s">
        <v>377</v>
      </c>
      <c r="B13" s="201">
        <v>386</v>
      </c>
      <c r="C13" s="202">
        <v>396</v>
      </c>
      <c r="D13" s="203">
        <v>399</v>
      </c>
      <c r="E13" s="37">
        <v>409</v>
      </c>
      <c r="F13" s="190">
        <v>430</v>
      </c>
      <c r="G13" s="204">
        <v>465</v>
      </c>
    </row>
    <row r="14" spans="1:7" ht="12.75" customHeight="1" x14ac:dyDescent="0.25">
      <c r="A14" s="201" t="s">
        <v>378</v>
      </c>
      <c r="B14" s="201">
        <v>2249</v>
      </c>
      <c r="C14" s="202">
        <v>2334</v>
      </c>
      <c r="D14" s="203">
        <v>2359</v>
      </c>
      <c r="E14" s="37">
        <v>2467</v>
      </c>
      <c r="F14" s="190">
        <v>2534</v>
      </c>
      <c r="G14" s="204">
        <v>2605</v>
      </c>
    </row>
    <row r="15" spans="1:7" ht="12.75" customHeight="1" x14ac:dyDescent="0.25">
      <c r="A15" s="201" t="s">
        <v>379</v>
      </c>
      <c r="B15" s="201">
        <v>5196</v>
      </c>
      <c r="C15" s="202">
        <v>5562</v>
      </c>
      <c r="D15" s="203">
        <v>5810</v>
      </c>
      <c r="E15" s="37">
        <v>6056</v>
      </c>
      <c r="F15" s="190">
        <v>6332</v>
      </c>
      <c r="G15" s="204">
        <v>6526</v>
      </c>
    </row>
    <row r="16" spans="1:7" ht="12.75" customHeight="1" x14ac:dyDescent="0.25">
      <c r="A16" s="201" t="s">
        <v>380</v>
      </c>
      <c r="B16" s="201">
        <v>5923</v>
      </c>
      <c r="C16" s="202">
        <v>6155</v>
      </c>
      <c r="D16" s="203">
        <v>6592</v>
      </c>
      <c r="E16" s="37">
        <v>6355</v>
      </c>
      <c r="F16" s="190">
        <v>6647</v>
      </c>
      <c r="G16" s="204">
        <v>6738</v>
      </c>
    </row>
    <row r="17" spans="1:7" ht="12.75" customHeight="1" x14ac:dyDescent="0.25">
      <c r="A17" s="201" t="s">
        <v>381</v>
      </c>
      <c r="B17" s="201">
        <v>140</v>
      </c>
      <c r="C17" s="202">
        <v>151</v>
      </c>
      <c r="D17" s="203">
        <v>147</v>
      </c>
      <c r="E17" s="37">
        <v>143</v>
      </c>
      <c r="F17" s="190">
        <v>145</v>
      </c>
      <c r="G17" s="204">
        <v>156</v>
      </c>
    </row>
    <row r="18" spans="1:7" ht="12.75" customHeight="1" x14ac:dyDescent="0.25">
      <c r="A18" s="201" t="s">
        <v>382</v>
      </c>
      <c r="B18" s="201">
        <v>934</v>
      </c>
      <c r="C18" s="202">
        <v>990</v>
      </c>
      <c r="D18" s="203">
        <v>1019</v>
      </c>
      <c r="E18" s="37">
        <v>1048</v>
      </c>
      <c r="F18" s="190">
        <v>1012</v>
      </c>
      <c r="G18" s="204">
        <v>1006</v>
      </c>
    </row>
    <row r="19" spans="1:7" ht="12.75" customHeight="1" x14ac:dyDescent="0.25">
      <c r="A19" s="206" t="s">
        <v>383</v>
      </c>
      <c r="B19" s="206">
        <v>1131</v>
      </c>
      <c r="C19" s="206">
        <v>1262</v>
      </c>
      <c r="D19" s="203">
        <v>1296</v>
      </c>
      <c r="E19" s="37">
        <v>1387</v>
      </c>
      <c r="F19" s="190">
        <v>1537</v>
      </c>
      <c r="G19" s="204">
        <v>1606</v>
      </c>
    </row>
    <row r="20" spans="1:7" ht="12.75" customHeight="1" x14ac:dyDescent="0.25">
      <c r="A20" s="206" t="s">
        <v>384</v>
      </c>
      <c r="B20" s="207" t="s">
        <v>290</v>
      </c>
      <c r="C20" s="206">
        <v>114</v>
      </c>
      <c r="D20" s="203">
        <v>188</v>
      </c>
      <c r="E20" s="37">
        <v>212</v>
      </c>
      <c r="F20" s="190">
        <v>240</v>
      </c>
      <c r="G20" s="204">
        <v>286</v>
      </c>
    </row>
    <row r="21" spans="1:7" ht="12.75" customHeight="1" x14ac:dyDescent="0.25">
      <c r="A21" s="206" t="s">
        <v>385</v>
      </c>
      <c r="B21" s="207" t="s">
        <v>290</v>
      </c>
      <c r="C21" s="206">
        <v>61</v>
      </c>
      <c r="D21" s="203">
        <v>105</v>
      </c>
      <c r="E21" s="37">
        <v>136</v>
      </c>
      <c r="F21" s="190">
        <v>220</v>
      </c>
      <c r="G21" s="204">
        <v>298</v>
      </c>
    </row>
    <row r="22" spans="1:7" ht="12.75" customHeight="1" x14ac:dyDescent="0.25">
      <c r="A22" s="201" t="s">
        <v>386</v>
      </c>
      <c r="B22" s="201">
        <v>263</v>
      </c>
      <c r="C22" s="202">
        <v>285</v>
      </c>
      <c r="D22" s="203">
        <v>296</v>
      </c>
      <c r="E22" s="37">
        <v>302</v>
      </c>
      <c r="F22" s="190">
        <v>316</v>
      </c>
      <c r="G22" s="204">
        <v>328</v>
      </c>
    </row>
    <row r="23" spans="1:7" ht="12.75" customHeight="1" x14ac:dyDescent="0.25">
      <c r="A23" s="201" t="s">
        <v>387</v>
      </c>
      <c r="B23" s="201">
        <v>14085</v>
      </c>
      <c r="C23" s="202">
        <v>13975</v>
      </c>
      <c r="D23" s="203">
        <v>13060</v>
      </c>
      <c r="E23" s="37">
        <v>11944</v>
      </c>
      <c r="F23" s="190">
        <v>11768</v>
      </c>
      <c r="G23" s="204">
        <v>11558</v>
      </c>
    </row>
    <row r="24" spans="1:7" ht="12.75" customHeight="1" x14ac:dyDescent="0.25">
      <c r="A24" s="201" t="s">
        <v>388</v>
      </c>
      <c r="B24" s="205" t="s">
        <v>290</v>
      </c>
      <c r="C24" s="202">
        <v>1237</v>
      </c>
      <c r="D24" s="203">
        <v>1286</v>
      </c>
      <c r="E24" s="37">
        <v>1486</v>
      </c>
      <c r="F24" s="190">
        <v>1603</v>
      </c>
      <c r="G24" s="204">
        <v>1824</v>
      </c>
    </row>
    <row r="25" spans="1:7" ht="12.75" customHeight="1" x14ac:dyDescent="0.25">
      <c r="A25" s="201" t="s">
        <v>389</v>
      </c>
      <c r="B25" s="201">
        <v>1056</v>
      </c>
      <c r="C25" s="202">
        <v>297</v>
      </c>
      <c r="D25" s="203">
        <v>393</v>
      </c>
      <c r="E25" s="37">
        <v>466</v>
      </c>
      <c r="F25" s="190">
        <v>569</v>
      </c>
      <c r="G25" s="204">
        <v>609</v>
      </c>
    </row>
    <row r="26" spans="1:7" ht="12.75" customHeight="1" x14ac:dyDescent="0.25">
      <c r="A26" s="201" t="s">
        <v>390</v>
      </c>
      <c r="B26" s="201">
        <v>13018</v>
      </c>
      <c r="C26" s="202">
        <v>13864</v>
      </c>
      <c r="D26" s="203">
        <v>13708</v>
      </c>
      <c r="E26" s="37">
        <v>13656</v>
      </c>
      <c r="F26" s="190">
        <v>13889</v>
      </c>
      <c r="G26" s="204">
        <v>13824</v>
      </c>
    </row>
    <row r="27" spans="1:7" ht="12.75" customHeight="1" x14ac:dyDescent="0.25">
      <c r="A27" s="201" t="s">
        <v>391</v>
      </c>
      <c r="B27" s="201">
        <v>4521</v>
      </c>
      <c r="C27" s="202">
        <v>5099</v>
      </c>
      <c r="D27" s="203">
        <v>5515</v>
      </c>
      <c r="E27" s="37">
        <v>6059</v>
      </c>
      <c r="F27" s="190">
        <v>6803</v>
      </c>
      <c r="G27" s="204">
        <v>7646</v>
      </c>
    </row>
    <row r="28" spans="1:7" ht="12.75" customHeight="1" x14ac:dyDescent="0.25">
      <c r="A28" s="201" t="s">
        <v>392</v>
      </c>
      <c r="B28" s="205" t="s">
        <v>290</v>
      </c>
      <c r="C28" s="202">
        <v>1233</v>
      </c>
      <c r="D28" s="203">
        <v>1482</v>
      </c>
      <c r="E28" s="37">
        <v>1789</v>
      </c>
      <c r="F28" s="190">
        <v>1813</v>
      </c>
      <c r="G28" s="204">
        <v>2014</v>
      </c>
    </row>
    <row r="29" spans="1:7" ht="12.75" customHeight="1" x14ac:dyDescent="0.25">
      <c r="A29" s="201" t="s">
        <v>393</v>
      </c>
      <c r="B29" s="201">
        <v>105</v>
      </c>
      <c r="C29" s="202">
        <v>108</v>
      </c>
      <c r="D29" s="203">
        <v>123</v>
      </c>
      <c r="E29" s="37">
        <v>161</v>
      </c>
      <c r="F29" s="190">
        <v>175</v>
      </c>
      <c r="G29" s="204">
        <v>182</v>
      </c>
    </row>
    <row r="30" spans="1:7" ht="12.75" customHeight="1" x14ac:dyDescent="0.25">
      <c r="A30" s="201" t="s">
        <v>394</v>
      </c>
      <c r="B30" s="201">
        <v>939</v>
      </c>
      <c r="C30" s="202">
        <v>1035</v>
      </c>
      <c r="D30" s="203">
        <v>1146</v>
      </c>
      <c r="E30" s="37">
        <v>1231</v>
      </c>
      <c r="F30" s="190">
        <v>1398</v>
      </c>
      <c r="G30" s="204">
        <v>1474</v>
      </c>
    </row>
    <row r="31" spans="1:7" ht="12.75" customHeight="1" x14ac:dyDescent="0.25">
      <c r="A31" s="201" t="s">
        <v>395</v>
      </c>
      <c r="B31" s="201">
        <v>443</v>
      </c>
      <c r="C31" s="202">
        <v>453</v>
      </c>
      <c r="D31" s="203">
        <v>459</v>
      </c>
      <c r="E31" s="37">
        <v>441</v>
      </c>
      <c r="F31" s="190">
        <v>441</v>
      </c>
      <c r="G31" s="204">
        <v>439</v>
      </c>
    </row>
    <row r="32" spans="1:7" ht="12.75" customHeight="1" x14ac:dyDescent="0.25">
      <c r="A32" s="201" t="s">
        <v>396</v>
      </c>
      <c r="B32" s="201">
        <v>2644</v>
      </c>
      <c r="C32" s="202">
        <v>2876</v>
      </c>
      <c r="D32" s="203">
        <v>3078</v>
      </c>
      <c r="E32" s="37">
        <v>3271</v>
      </c>
      <c r="F32" s="190">
        <v>3565</v>
      </c>
      <c r="G32" s="204">
        <v>3909</v>
      </c>
    </row>
    <row r="33" spans="1:7" ht="12.75" customHeight="1" x14ac:dyDescent="0.25">
      <c r="A33" s="201" t="s">
        <v>397</v>
      </c>
      <c r="B33" s="201">
        <v>565</v>
      </c>
      <c r="C33" s="202">
        <v>625</v>
      </c>
      <c r="D33" s="203">
        <v>762</v>
      </c>
      <c r="E33" s="37">
        <v>956</v>
      </c>
      <c r="F33" s="190">
        <v>1090</v>
      </c>
      <c r="G33" s="204">
        <v>1189</v>
      </c>
    </row>
    <row r="34" spans="1:7" ht="12.75" customHeight="1" x14ac:dyDescent="0.25">
      <c r="A34" s="201" t="s">
        <v>398</v>
      </c>
      <c r="B34" s="201">
        <v>8</v>
      </c>
      <c r="C34" s="202">
        <v>8</v>
      </c>
      <c r="D34" s="203">
        <v>7</v>
      </c>
      <c r="E34" s="37">
        <v>8</v>
      </c>
      <c r="F34" s="190">
        <v>10</v>
      </c>
      <c r="G34" s="204">
        <v>10</v>
      </c>
    </row>
    <row r="35" spans="1:7" ht="12.75" customHeight="1" x14ac:dyDescent="0.25">
      <c r="A35" s="201" t="s">
        <v>399</v>
      </c>
      <c r="B35" s="201">
        <v>1475</v>
      </c>
      <c r="C35" s="202">
        <v>1395</v>
      </c>
      <c r="D35" s="203">
        <v>1486</v>
      </c>
      <c r="E35" s="37">
        <v>1547</v>
      </c>
      <c r="F35" s="190">
        <v>1637</v>
      </c>
      <c r="G35" s="204">
        <v>1676</v>
      </c>
    </row>
    <row r="36" spans="1:7" ht="12.75" customHeight="1" x14ac:dyDescent="0.25">
      <c r="A36" s="201" t="s">
        <v>400</v>
      </c>
      <c r="B36" s="201">
        <v>245</v>
      </c>
      <c r="C36" s="202">
        <v>283</v>
      </c>
      <c r="D36" s="208">
        <v>297</v>
      </c>
      <c r="E36" s="37">
        <v>330</v>
      </c>
      <c r="F36" s="190">
        <v>334</v>
      </c>
      <c r="G36" s="204">
        <v>350</v>
      </c>
    </row>
    <row r="37" spans="1:7" ht="12.75" customHeight="1" x14ac:dyDescent="0.25">
      <c r="A37" s="201" t="s">
        <v>401</v>
      </c>
      <c r="B37" s="201">
        <v>1119</v>
      </c>
      <c r="C37" s="202">
        <v>1261</v>
      </c>
      <c r="D37" s="208">
        <v>1437</v>
      </c>
      <c r="E37" s="37">
        <v>1769</v>
      </c>
      <c r="F37" s="190">
        <v>2194</v>
      </c>
      <c r="G37" s="204">
        <v>2624</v>
      </c>
    </row>
    <row r="38" spans="1:7" ht="12.75" customHeight="1" x14ac:dyDescent="0.25">
      <c r="A38" s="201" t="s">
        <v>402</v>
      </c>
      <c r="B38" s="201">
        <v>45</v>
      </c>
      <c r="C38" s="202">
        <v>50</v>
      </c>
      <c r="D38" s="208">
        <v>52</v>
      </c>
      <c r="E38" s="37">
        <v>59</v>
      </c>
      <c r="F38" s="190">
        <v>88</v>
      </c>
      <c r="G38" s="204">
        <v>128</v>
      </c>
    </row>
    <row r="39" spans="1:7" ht="12.75" customHeight="1" x14ac:dyDescent="0.25">
      <c r="A39" s="201" t="s">
        <v>403</v>
      </c>
      <c r="B39" s="201">
        <v>8216</v>
      </c>
      <c r="C39" s="202">
        <v>8861</v>
      </c>
      <c r="D39" s="208">
        <v>9289</v>
      </c>
      <c r="E39" s="37">
        <v>9627</v>
      </c>
      <c r="F39" s="190">
        <v>10232</v>
      </c>
      <c r="G39" s="204">
        <v>10716</v>
      </c>
    </row>
    <row r="40" spans="1:7" ht="12.75" customHeight="1" x14ac:dyDescent="0.25">
      <c r="A40" s="201" t="s">
        <v>404</v>
      </c>
      <c r="B40" s="201">
        <v>6123</v>
      </c>
      <c r="C40" s="202">
        <v>8364</v>
      </c>
      <c r="D40" s="209">
        <v>9284</v>
      </c>
      <c r="E40" s="37">
        <v>10299</v>
      </c>
      <c r="F40" s="190">
        <v>10546</v>
      </c>
      <c r="G40" s="204">
        <v>7422</v>
      </c>
    </row>
    <row r="41" spans="1:7" ht="12.75" customHeight="1" x14ac:dyDescent="0.25">
      <c r="A41" s="201" t="s">
        <v>405</v>
      </c>
      <c r="B41" s="201">
        <v>5042</v>
      </c>
      <c r="C41" s="202">
        <v>5577</v>
      </c>
      <c r="D41" s="208">
        <v>5798</v>
      </c>
      <c r="E41" s="37">
        <v>6188</v>
      </c>
      <c r="F41" s="190">
        <v>6795</v>
      </c>
      <c r="G41" s="204">
        <v>7507</v>
      </c>
    </row>
    <row r="42" spans="1:7" ht="12.75" customHeight="1" x14ac:dyDescent="0.25">
      <c r="A42" s="201" t="s">
        <v>406</v>
      </c>
      <c r="B42" s="201">
        <v>1258</v>
      </c>
      <c r="C42" s="202">
        <v>1531</v>
      </c>
      <c r="D42" s="208">
        <v>1779</v>
      </c>
      <c r="E42" s="37">
        <v>1971</v>
      </c>
      <c r="F42" s="190">
        <v>2271</v>
      </c>
      <c r="G42" s="204">
        <v>2455</v>
      </c>
    </row>
    <row r="43" spans="1:7" ht="12.75" customHeight="1" x14ac:dyDescent="0.25">
      <c r="A43" s="201" t="s">
        <v>179</v>
      </c>
      <c r="B43" s="201">
        <v>24670</v>
      </c>
      <c r="C43" s="202">
        <v>25783</v>
      </c>
      <c r="D43" s="208">
        <v>26536</v>
      </c>
      <c r="E43" s="37">
        <v>27692</v>
      </c>
      <c r="F43" s="190">
        <v>29532</v>
      </c>
      <c r="G43" s="204">
        <v>30450</v>
      </c>
    </row>
    <row r="44" spans="1:7" ht="12.75" customHeight="1" x14ac:dyDescent="0.25">
      <c r="A44" s="201" t="s">
        <v>407</v>
      </c>
      <c r="B44" s="201">
        <v>2220</v>
      </c>
      <c r="C44" s="202">
        <v>2472</v>
      </c>
      <c r="D44" s="208">
        <v>2691</v>
      </c>
      <c r="E44" s="37">
        <v>3018</v>
      </c>
      <c r="F44" s="190">
        <v>3587</v>
      </c>
      <c r="G44" s="204">
        <v>4091</v>
      </c>
    </row>
    <row r="45" spans="1:7" ht="12.75" customHeight="1" x14ac:dyDescent="0.25">
      <c r="A45" s="201" t="s">
        <v>408</v>
      </c>
      <c r="B45" s="201">
        <v>309</v>
      </c>
      <c r="C45" s="202">
        <v>328</v>
      </c>
      <c r="D45" s="208">
        <v>335</v>
      </c>
      <c r="E45" s="37">
        <v>353</v>
      </c>
      <c r="F45" s="190">
        <v>377</v>
      </c>
      <c r="G45" s="204">
        <v>377</v>
      </c>
    </row>
    <row r="46" spans="1:7" ht="12.75" customHeight="1" x14ac:dyDescent="0.25">
      <c r="A46" s="201" t="s">
        <v>409</v>
      </c>
      <c r="B46" s="201">
        <v>2195</v>
      </c>
      <c r="C46" s="202">
        <v>2422</v>
      </c>
      <c r="D46" s="208">
        <v>2579</v>
      </c>
      <c r="E46" s="37">
        <v>2796</v>
      </c>
      <c r="F46" s="190">
        <v>2996</v>
      </c>
      <c r="G46" s="204">
        <v>3254</v>
      </c>
    </row>
    <row r="47" spans="1:7" ht="12.75" customHeight="1" x14ac:dyDescent="0.25">
      <c r="A47" s="201" t="s">
        <v>410</v>
      </c>
      <c r="B47" s="201">
        <v>79740</v>
      </c>
      <c r="C47" s="202">
        <v>83381</v>
      </c>
      <c r="D47" s="208">
        <v>86091</v>
      </c>
      <c r="E47" s="37">
        <v>87097</v>
      </c>
      <c r="F47" s="190">
        <v>99474</v>
      </c>
      <c r="G47" s="204">
        <v>106569</v>
      </c>
    </row>
    <row r="48" spans="1:7" ht="12.75" customHeight="1" x14ac:dyDescent="0.25">
      <c r="A48" s="201" t="s">
        <v>411</v>
      </c>
      <c r="B48" s="201">
        <v>2384</v>
      </c>
      <c r="C48" s="202">
        <v>2516</v>
      </c>
      <c r="D48" s="208">
        <v>2657</v>
      </c>
      <c r="E48" s="37">
        <v>2794</v>
      </c>
      <c r="F48" s="190">
        <v>2915</v>
      </c>
      <c r="G48" s="204">
        <v>3028</v>
      </c>
    </row>
    <row r="49" spans="1:7" ht="12.75" customHeight="1" x14ac:dyDescent="0.25">
      <c r="A49" s="201" t="s">
        <v>412</v>
      </c>
      <c r="B49" s="205" t="s">
        <v>290</v>
      </c>
      <c r="C49" s="202">
        <v>6</v>
      </c>
      <c r="D49" s="208">
        <v>7</v>
      </c>
      <c r="E49" s="37">
        <v>4</v>
      </c>
      <c r="F49" s="190">
        <v>2</v>
      </c>
      <c r="G49" s="204">
        <v>1</v>
      </c>
    </row>
    <row r="50" spans="1:7" ht="12.75" customHeight="1" x14ac:dyDescent="0.25">
      <c r="A50" s="201" t="s">
        <v>413</v>
      </c>
      <c r="B50" s="210" t="s">
        <v>290</v>
      </c>
      <c r="C50" s="201">
        <v>96</v>
      </c>
      <c r="D50" s="202">
        <v>100</v>
      </c>
      <c r="E50" s="208">
        <v>119</v>
      </c>
      <c r="F50" s="211">
        <v>139</v>
      </c>
      <c r="G50" s="212">
        <v>154</v>
      </c>
    </row>
    <row r="51" spans="1:7" ht="12.75" customHeight="1" x14ac:dyDescent="0.25">
      <c r="A51" s="201" t="s">
        <v>414</v>
      </c>
      <c r="B51" s="205" t="s">
        <v>290</v>
      </c>
      <c r="C51" s="213">
        <v>174</v>
      </c>
      <c r="D51" s="208">
        <v>207</v>
      </c>
      <c r="E51" s="37">
        <v>201</v>
      </c>
      <c r="F51" s="190">
        <v>210</v>
      </c>
      <c r="G51" s="204">
        <v>247</v>
      </c>
    </row>
    <row r="52" spans="1:7" ht="12.75" customHeight="1" x14ac:dyDescent="0.25">
      <c r="A52" s="201" t="s">
        <v>415</v>
      </c>
      <c r="B52" s="207" t="s">
        <v>290</v>
      </c>
      <c r="C52" s="214">
        <v>773</v>
      </c>
      <c r="D52" s="209">
        <v>974</v>
      </c>
      <c r="E52" s="215">
        <v>1346</v>
      </c>
      <c r="F52" s="216">
        <v>1632</v>
      </c>
      <c r="G52" s="217">
        <v>1952</v>
      </c>
    </row>
    <row r="53" spans="1:7" ht="12.75" customHeight="1" x14ac:dyDescent="0.25">
      <c r="A53" s="201" t="s">
        <v>416</v>
      </c>
      <c r="B53" s="201">
        <v>3116</v>
      </c>
      <c r="C53" s="202">
        <v>3322</v>
      </c>
      <c r="D53" s="208">
        <v>3578</v>
      </c>
      <c r="E53" s="37">
        <v>3858</v>
      </c>
      <c r="F53" s="211">
        <v>4173</v>
      </c>
      <c r="G53" s="212">
        <v>4712</v>
      </c>
    </row>
    <row r="54" spans="1:7" ht="12.75" customHeight="1" x14ac:dyDescent="0.25">
      <c r="A54" s="201" t="s">
        <v>417</v>
      </c>
      <c r="B54" s="201">
        <v>1662</v>
      </c>
      <c r="C54" s="202">
        <v>1841</v>
      </c>
      <c r="D54" s="208">
        <v>2113</v>
      </c>
      <c r="E54" s="37">
        <v>2508</v>
      </c>
      <c r="F54" s="190">
        <v>2835</v>
      </c>
      <c r="G54" s="204">
        <v>3249</v>
      </c>
    </row>
    <row r="55" spans="1:7" ht="12.75" customHeight="1" x14ac:dyDescent="0.25">
      <c r="A55" s="201" t="s">
        <v>418</v>
      </c>
      <c r="B55" s="201">
        <v>3023</v>
      </c>
      <c r="C55" s="202">
        <v>3343</v>
      </c>
      <c r="D55" s="208">
        <v>3417</v>
      </c>
      <c r="E55" s="37">
        <v>3586</v>
      </c>
      <c r="F55" s="190">
        <v>3843</v>
      </c>
      <c r="G55" s="204">
        <v>4076</v>
      </c>
    </row>
    <row r="56" spans="1:7" ht="12.75" customHeight="1" x14ac:dyDescent="0.25">
      <c r="A56" s="201" t="s">
        <v>419</v>
      </c>
      <c r="B56" s="201">
        <v>1433</v>
      </c>
      <c r="C56" s="202">
        <v>1610</v>
      </c>
      <c r="D56" s="208">
        <v>1817</v>
      </c>
      <c r="E56" s="37">
        <v>2027</v>
      </c>
      <c r="F56" s="190">
        <v>2183</v>
      </c>
      <c r="G56" s="204">
        <v>2302</v>
      </c>
    </row>
    <row r="57" spans="1:7" ht="12.75" customHeight="1" x14ac:dyDescent="0.25">
      <c r="A57" s="201"/>
      <c r="B57" s="201"/>
      <c r="C57" s="201"/>
      <c r="D57" s="201"/>
      <c r="E57" s="202"/>
      <c r="F57" s="208"/>
      <c r="G57" s="218"/>
    </row>
    <row r="58" spans="1:7" ht="12.75" customHeight="1" x14ac:dyDescent="0.25">
      <c r="A58" s="94" t="s">
        <v>371</v>
      </c>
      <c r="B58" s="196">
        <v>2009</v>
      </c>
      <c r="C58" s="196">
        <v>2011</v>
      </c>
      <c r="D58" s="196">
        <v>2013</v>
      </c>
      <c r="E58" s="196">
        <v>2015</v>
      </c>
      <c r="F58" s="196">
        <v>2017</v>
      </c>
      <c r="G58" s="197">
        <v>2019</v>
      </c>
    </row>
    <row r="59" spans="1:7" ht="12.75" customHeight="1" x14ac:dyDescent="0.25">
      <c r="A59" s="27"/>
      <c r="B59" s="181"/>
      <c r="C59" s="181"/>
      <c r="D59" s="181"/>
      <c r="E59" s="181"/>
      <c r="F59" s="181"/>
      <c r="G59" s="179"/>
    </row>
    <row r="60" spans="1:7" ht="12.75" customHeight="1" x14ac:dyDescent="0.25">
      <c r="A60" s="219" t="s">
        <v>420</v>
      </c>
      <c r="G60" s="4"/>
    </row>
    <row r="61" spans="1:7" ht="12.75" customHeight="1" x14ac:dyDescent="0.25">
      <c r="A61" s="27" t="s">
        <v>421</v>
      </c>
      <c r="B61" s="205" t="s">
        <v>290</v>
      </c>
      <c r="C61" s="35">
        <v>398</v>
      </c>
      <c r="D61" s="209">
        <v>391</v>
      </c>
      <c r="E61" s="37">
        <v>362</v>
      </c>
      <c r="F61" s="190">
        <v>367</v>
      </c>
      <c r="G61" s="204">
        <v>364</v>
      </c>
    </row>
    <row r="62" spans="1:7" ht="12.75" customHeight="1" x14ac:dyDescent="0.25">
      <c r="A62" s="27" t="s">
        <v>422</v>
      </c>
      <c r="B62" s="205" t="s">
        <v>290</v>
      </c>
      <c r="C62" s="205" t="s">
        <v>290</v>
      </c>
      <c r="D62" s="209">
        <v>29</v>
      </c>
      <c r="E62" s="37">
        <v>59</v>
      </c>
      <c r="F62" s="190">
        <v>81</v>
      </c>
      <c r="G62" s="204">
        <v>108</v>
      </c>
    </row>
    <row r="63" spans="1:7" ht="12.75" customHeight="1" x14ac:dyDescent="0.25">
      <c r="A63" s="201" t="s">
        <v>423</v>
      </c>
      <c r="B63" s="205" t="s">
        <v>290</v>
      </c>
      <c r="C63" s="205" t="s">
        <v>290</v>
      </c>
      <c r="D63" s="203">
        <v>166</v>
      </c>
      <c r="E63" s="37">
        <v>224</v>
      </c>
      <c r="F63" s="190">
        <v>292</v>
      </c>
      <c r="G63" s="204">
        <v>338</v>
      </c>
    </row>
    <row r="64" spans="1:7" ht="14.25" customHeight="1" x14ac:dyDescent="0.25">
      <c r="A64" s="201" t="s">
        <v>424</v>
      </c>
      <c r="B64" s="205" t="s">
        <v>290</v>
      </c>
      <c r="C64" s="205" t="s">
        <v>290</v>
      </c>
      <c r="D64" s="205" t="s">
        <v>290</v>
      </c>
      <c r="E64" s="205" t="s">
        <v>290</v>
      </c>
      <c r="F64" s="205" t="s">
        <v>290</v>
      </c>
      <c r="G64" s="204">
        <v>2435</v>
      </c>
    </row>
    <row r="65" spans="1:7" ht="12.75" customHeight="1" x14ac:dyDescent="0.25">
      <c r="A65" s="201" t="s">
        <v>425</v>
      </c>
      <c r="B65" s="201">
        <v>2654</v>
      </c>
      <c r="C65" s="202">
        <v>2821</v>
      </c>
      <c r="D65" s="209">
        <v>2852</v>
      </c>
      <c r="E65" s="37">
        <v>2878</v>
      </c>
      <c r="F65" s="190">
        <v>2919</v>
      </c>
      <c r="G65" s="204">
        <v>3026</v>
      </c>
    </row>
    <row r="66" spans="1:7" ht="12.75" customHeight="1" x14ac:dyDescent="0.25">
      <c r="A66" s="201" t="s">
        <v>426</v>
      </c>
      <c r="B66" s="205" t="s">
        <v>290</v>
      </c>
      <c r="C66" s="202">
        <v>1452</v>
      </c>
      <c r="D66" s="209">
        <v>1457</v>
      </c>
      <c r="E66" s="37">
        <v>1446</v>
      </c>
      <c r="F66" s="190">
        <v>1619</v>
      </c>
      <c r="G66" s="204">
        <v>1804</v>
      </c>
    </row>
    <row r="67" spans="1:7" ht="12.75" customHeight="1" x14ac:dyDescent="0.25">
      <c r="A67" s="201" t="s">
        <v>427</v>
      </c>
      <c r="B67" s="205" t="s">
        <v>290</v>
      </c>
      <c r="C67" s="202">
        <v>728</v>
      </c>
      <c r="D67" s="209">
        <v>717</v>
      </c>
      <c r="E67" s="37">
        <v>630</v>
      </c>
      <c r="F67" s="190">
        <v>550</v>
      </c>
      <c r="G67" s="204">
        <v>471</v>
      </c>
    </row>
    <row r="68" spans="1:7" ht="12.75" customHeight="1" x14ac:dyDescent="0.25">
      <c r="A68" s="220" t="s">
        <v>428</v>
      </c>
      <c r="B68" s="205" t="s">
        <v>290</v>
      </c>
      <c r="C68" s="202">
        <v>10</v>
      </c>
      <c r="D68" s="209">
        <v>4</v>
      </c>
      <c r="E68" s="37">
        <v>3</v>
      </c>
      <c r="F68" s="190">
        <v>3</v>
      </c>
      <c r="G68" s="204">
        <v>2</v>
      </c>
    </row>
    <row r="69" spans="1:7" ht="12.75" customHeight="1" x14ac:dyDescent="0.25">
      <c r="A69" s="201" t="s">
        <v>429</v>
      </c>
      <c r="B69" s="205" t="s">
        <v>290</v>
      </c>
      <c r="C69" s="205" t="s">
        <v>290</v>
      </c>
      <c r="D69" s="205" t="s">
        <v>290</v>
      </c>
      <c r="E69" s="37">
        <v>117</v>
      </c>
      <c r="F69" s="190">
        <v>174</v>
      </c>
      <c r="G69" s="204">
        <v>215</v>
      </c>
    </row>
    <row r="70" spans="1:7" ht="12.75" customHeight="1" x14ac:dyDescent="0.25">
      <c r="A70" s="201" t="s">
        <v>430</v>
      </c>
      <c r="B70" s="201">
        <v>1323</v>
      </c>
      <c r="C70" s="202">
        <v>1541</v>
      </c>
      <c r="D70" s="209">
        <v>1450</v>
      </c>
      <c r="E70" s="37">
        <v>1733</v>
      </c>
      <c r="F70" s="190">
        <v>2065</v>
      </c>
      <c r="G70" s="204">
        <v>2329</v>
      </c>
    </row>
    <row r="71" spans="1:7" ht="12.75" customHeight="1" x14ac:dyDescent="0.25">
      <c r="A71" s="201" t="s">
        <v>431</v>
      </c>
      <c r="B71" s="201">
        <v>806</v>
      </c>
      <c r="C71" s="202">
        <v>628</v>
      </c>
      <c r="D71" s="209">
        <v>468</v>
      </c>
      <c r="E71" s="37">
        <v>394</v>
      </c>
      <c r="F71" s="190">
        <v>371</v>
      </c>
      <c r="G71" s="204">
        <v>342</v>
      </c>
    </row>
    <row r="72" spans="1:7" ht="12.75" customHeight="1" x14ac:dyDescent="0.25">
      <c r="A72" s="201" t="s">
        <v>432</v>
      </c>
      <c r="B72" s="201">
        <v>14376</v>
      </c>
      <c r="C72" s="202">
        <v>14095</v>
      </c>
      <c r="D72" s="209">
        <v>13466</v>
      </c>
      <c r="E72" s="37">
        <v>12870</v>
      </c>
      <c r="F72" s="190">
        <v>13032</v>
      </c>
      <c r="G72" s="204">
        <v>13304</v>
      </c>
    </row>
    <row r="73" spans="1:7" ht="14.25" customHeight="1" x14ac:dyDescent="0.25">
      <c r="A73" s="201" t="s">
        <v>433</v>
      </c>
      <c r="B73" s="201">
        <v>15991</v>
      </c>
      <c r="C73" s="202">
        <v>17880</v>
      </c>
      <c r="D73" s="209">
        <v>21207</v>
      </c>
      <c r="E73" s="24" t="s">
        <v>290</v>
      </c>
      <c r="F73" s="221" t="s">
        <v>290</v>
      </c>
      <c r="G73" s="221" t="s">
        <v>290</v>
      </c>
    </row>
    <row r="74" spans="1:7" ht="12.75" customHeight="1" x14ac:dyDescent="0.25">
      <c r="A74" s="201" t="s">
        <v>434</v>
      </c>
      <c r="B74" s="207" t="s">
        <v>290</v>
      </c>
      <c r="C74" s="207" t="s">
        <v>290</v>
      </c>
      <c r="D74" s="209">
        <v>2941</v>
      </c>
      <c r="E74" s="37">
        <v>10708</v>
      </c>
      <c r="F74" s="190">
        <v>18034</v>
      </c>
      <c r="G74" s="204">
        <v>26620</v>
      </c>
    </row>
    <row r="75" spans="1:7" ht="14.25" customHeight="1" x14ac:dyDescent="0.25">
      <c r="A75" s="222" t="s">
        <v>435</v>
      </c>
      <c r="B75" s="220">
        <v>358</v>
      </c>
      <c r="C75" s="11" t="s">
        <v>290</v>
      </c>
      <c r="D75" s="11" t="s">
        <v>290</v>
      </c>
      <c r="E75" s="11" t="s">
        <v>290</v>
      </c>
      <c r="F75" s="11" t="s">
        <v>290</v>
      </c>
      <c r="G75" s="223" t="s">
        <v>290</v>
      </c>
    </row>
    <row r="76" spans="1:7" ht="14.25" customHeight="1" x14ac:dyDescent="0.25">
      <c r="A76" s="222" t="s">
        <v>436</v>
      </c>
      <c r="B76" s="220">
        <v>597</v>
      </c>
      <c r="C76" s="11" t="s">
        <v>290</v>
      </c>
      <c r="D76" s="11" t="s">
        <v>290</v>
      </c>
      <c r="E76" s="11" t="s">
        <v>290</v>
      </c>
      <c r="F76" s="11" t="s">
        <v>290</v>
      </c>
      <c r="G76" s="223" t="s">
        <v>290</v>
      </c>
    </row>
    <row r="77" spans="1:7" ht="12.75" customHeight="1" x14ac:dyDescent="0.25">
      <c r="A77" s="201" t="s">
        <v>437</v>
      </c>
      <c r="B77" s="207" t="s">
        <v>290</v>
      </c>
      <c r="C77" s="207" t="s">
        <v>290</v>
      </c>
      <c r="D77" s="207" t="s">
        <v>290</v>
      </c>
      <c r="E77" s="37">
        <v>25030</v>
      </c>
      <c r="F77" s="190">
        <v>27915</v>
      </c>
      <c r="G77" s="204">
        <v>30083</v>
      </c>
    </row>
    <row r="78" spans="1:7" ht="12.75" customHeight="1" x14ac:dyDescent="0.25">
      <c r="A78" s="201" t="s">
        <v>438</v>
      </c>
      <c r="B78" s="205" t="s">
        <v>290</v>
      </c>
      <c r="C78" s="205" t="s">
        <v>290</v>
      </c>
      <c r="D78" s="205" t="s">
        <v>290</v>
      </c>
      <c r="E78" s="205" t="s">
        <v>290</v>
      </c>
      <c r="F78" s="190">
        <v>751</v>
      </c>
      <c r="G78" s="204">
        <v>703</v>
      </c>
    </row>
    <row r="79" spans="1:7" ht="12.75" customHeight="1" x14ac:dyDescent="0.25">
      <c r="A79" s="201" t="s">
        <v>439</v>
      </c>
      <c r="B79" s="134">
        <v>38209</v>
      </c>
      <c r="C79" s="202">
        <v>44343</v>
      </c>
      <c r="D79" s="209">
        <v>48322</v>
      </c>
      <c r="E79" s="37">
        <v>51765</v>
      </c>
      <c r="F79" s="190">
        <v>52441</v>
      </c>
      <c r="G79" s="204">
        <v>53001</v>
      </c>
    </row>
    <row r="80" spans="1:7" ht="12.75" customHeight="1" x14ac:dyDescent="0.25">
      <c r="A80" s="201" t="s">
        <v>440</v>
      </c>
      <c r="B80" s="201">
        <v>2103</v>
      </c>
      <c r="C80" s="202">
        <v>2318</v>
      </c>
      <c r="D80" s="209">
        <v>2525</v>
      </c>
      <c r="E80" s="37">
        <v>2568</v>
      </c>
      <c r="F80" s="190">
        <v>2662</v>
      </c>
      <c r="G80" s="204">
        <v>2760</v>
      </c>
    </row>
    <row r="81" spans="1:7" ht="12.75" customHeight="1" x14ac:dyDescent="0.25">
      <c r="A81" s="201" t="s">
        <v>441</v>
      </c>
      <c r="B81" s="201">
        <v>8568</v>
      </c>
      <c r="C81" s="202">
        <v>9257</v>
      </c>
      <c r="D81" s="209">
        <v>9482</v>
      </c>
      <c r="E81" s="37">
        <v>8867</v>
      </c>
      <c r="F81" s="190">
        <v>8910</v>
      </c>
      <c r="G81" s="204">
        <v>8748</v>
      </c>
    </row>
    <row r="82" spans="1:7" ht="12.75" customHeight="1" x14ac:dyDescent="0.25">
      <c r="A82" s="201" t="s">
        <v>442</v>
      </c>
      <c r="B82" s="201">
        <v>5607</v>
      </c>
      <c r="C82" s="202">
        <v>5830</v>
      </c>
      <c r="D82" s="209">
        <v>5975</v>
      </c>
      <c r="E82" s="37">
        <v>6200</v>
      </c>
      <c r="F82" s="190">
        <v>6415</v>
      </c>
      <c r="G82" s="204">
        <v>6685</v>
      </c>
    </row>
    <row r="83" spans="1:7" ht="12.75" customHeight="1" x14ac:dyDescent="0.25">
      <c r="A83" s="201" t="s">
        <v>443</v>
      </c>
      <c r="B83" s="205" t="s">
        <v>290</v>
      </c>
      <c r="C83" s="202">
        <v>3</v>
      </c>
      <c r="D83" s="209">
        <v>7</v>
      </c>
      <c r="E83" s="37">
        <v>8</v>
      </c>
      <c r="F83" s="190">
        <v>8</v>
      </c>
      <c r="G83" s="204">
        <v>9</v>
      </c>
    </row>
    <row r="84" spans="1:7" ht="12.75" customHeight="1" x14ac:dyDescent="0.25">
      <c r="A84" s="201" t="s">
        <v>444</v>
      </c>
      <c r="B84" s="207" t="s">
        <v>290</v>
      </c>
      <c r="C84" s="207" t="s">
        <v>290</v>
      </c>
      <c r="D84" s="207" t="s">
        <v>290</v>
      </c>
      <c r="E84" s="37">
        <v>248</v>
      </c>
      <c r="F84" s="190">
        <v>255</v>
      </c>
      <c r="G84" s="204">
        <v>260</v>
      </c>
    </row>
    <row r="85" spans="1:7" ht="12.75" customHeight="1" x14ac:dyDescent="0.25">
      <c r="A85" s="201" t="s">
        <v>445</v>
      </c>
      <c r="B85" s="201">
        <v>151</v>
      </c>
      <c r="C85" s="202">
        <v>149</v>
      </c>
      <c r="D85" s="209">
        <v>138</v>
      </c>
      <c r="E85" s="37">
        <v>129</v>
      </c>
      <c r="F85" s="190">
        <v>123</v>
      </c>
      <c r="G85" s="204">
        <v>124</v>
      </c>
    </row>
    <row r="86" spans="1:7" ht="12.75" customHeight="1" x14ac:dyDescent="0.25">
      <c r="A86" s="201" t="s">
        <v>446</v>
      </c>
      <c r="B86" s="205" t="s">
        <v>290</v>
      </c>
      <c r="C86" s="202">
        <v>151</v>
      </c>
      <c r="D86" s="209">
        <v>206</v>
      </c>
      <c r="E86" s="37">
        <v>209</v>
      </c>
      <c r="F86" s="190">
        <v>230</v>
      </c>
      <c r="G86" s="204">
        <v>242</v>
      </c>
    </row>
    <row r="87" spans="1:7" ht="12.75" customHeight="1" x14ac:dyDescent="0.25">
      <c r="A87" s="23"/>
      <c r="B87" s="23"/>
      <c r="D87" s="224"/>
      <c r="E87" s="37"/>
      <c r="F87" s="190"/>
      <c r="G87" s="204"/>
    </row>
    <row r="88" spans="1:7" ht="12.75" customHeight="1" x14ac:dyDescent="0.25">
      <c r="A88" s="70" t="s">
        <v>447</v>
      </c>
      <c r="B88" s="181"/>
      <c r="C88" s="181"/>
      <c r="D88" s="181"/>
      <c r="E88" s="181"/>
      <c r="F88" s="190"/>
      <c r="G88" s="204"/>
    </row>
    <row r="89" spans="1:7" ht="12.75" customHeight="1" x14ac:dyDescent="0.25">
      <c r="A89" s="201" t="s">
        <v>448</v>
      </c>
      <c r="B89" s="201">
        <v>234</v>
      </c>
      <c r="C89" s="202">
        <v>227</v>
      </c>
      <c r="D89" s="209">
        <v>210</v>
      </c>
      <c r="E89" s="37">
        <v>209</v>
      </c>
      <c r="F89" s="190">
        <v>218</v>
      </c>
      <c r="G89" s="204">
        <v>206</v>
      </c>
    </row>
    <row r="90" spans="1:7" ht="12.75" customHeight="1" x14ac:dyDescent="0.25">
      <c r="A90" s="201" t="s">
        <v>449</v>
      </c>
      <c r="B90" s="205" t="s">
        <v>290</v>
      </c>
      <c r="C90" s="202">
        <v>6060</v>
      </c>
      <c r="D90" s="209">
        <v>6334</v>
      </c>
      <c r="E90" s="37">
        <v>7611</v>
      </c>
      <c r="F90" s="190">
        <v>9354</v>
      </c>
      <c r="G90" s="204">
        <v>9092</v>
      </c>
    </row>
    <row r="91" spans="1:7" ht="14.25" customHeight="1" x14ac:dyDescent="0.25">
      <c r="A91" s="201" t="s">
        <v>450</v>
      </c>
      <c r="B91" s="201">
        <v>15606</v>
      </c>
      <c r="C91" s="205" t="s">
        <v>290</v>
      </c>
      <c r="D91" s="207" t="s">
        <v>290</v>
      </c>
      <c r="E91" s="207" t="s">
        <v>290</v>
      </c>
      <c r="F91" s="207" t="s">
        <v>290</v>
      </c>
      <c r="G91" s="225" t="s">
        <v>290</v>
      </c>
    </row>
    <row r="92" spans="1:7" ht="12.75" customHeight="1" x14ac:dyDescent="0.25">
      <c r="A92" s="201" t="s">
        <v>451</v>
      </c>
      <c r="B92" s="201">
        <v>9339</v>
      </c>
      <c r="C92" s="202">
        <v>11036</v>
      </c>
      <c r="D92" s="209">
        <v>12698</v>
      </c>
      <c r="E92" s="37">
        <v>13692</v>
      </c>
      <c r="F92" s="190">
        <v>14510</v>
      </c>
      <c r="G92" s="204">
        <v>15677</v>
      </c>
    </row>
    <row r="93" spans="1:7" ht="12.75" customHeight="1" x14ac:dyDescent="0.25">
      <c r="A93" s="201" t="s">
        <v>452</v>
      </c>
      <c r="B93" s="201">
        <v>1018</v>
      </c>
      <c r="C93" s="202">
        <v>1049</v>
      </c>
      <c r="D93" s="209">
        <v>990</v>
      </c>
      <c r="E93" s="37">
        <v>966</v>
      </c>
      <c r="F93" s="190">
        <v>1051</v>
      </c>
      <c r="G93" s="204">
        <v>1051</v>
      </c>
    </row>
    <row r="94" spans="1:7" ht="12.75" customHeight="1" x14ac:dyDescent="0.25">
      <c r="A94" s="201" t="s">
        <v>453</v>
      </c>
      <c r="B94" s="201">
        <v>577</v>
      </c>
      <c r="C94" s="202">
        <v>683</v>
      </c>
      <c r="D94" s="209">
        <v>690</v>
      </c>
      <c r="E94" s="37">
        <v>788</v>
      </c>
      <c r="F94" s="190">
        <v>749</v>
      </c>
      <c r="G94" s="204">
        <v>744</v>
      </c>
    </row>
    <row r="95" spans="1:7" ht="12.75" customHeight="1" x14ac:dyDescent="0.25">
      <c r="A95" s="201" t="s">
        <v>454</v>
      </c>
      <c r="B95" s="207" t="s">
        <v>290</v>
      </c>
      <c r="C95" s="207" t="s">
        <v>290</v>
      </c>
      <c r="D95" s="207" t="s">
        <v>290</v>
      </c>
      <c r="E95" s="37">
        <v>6228</v>
      </c>
      <c r="F95" s="190">
        <v>7697</v>
      </c>
      <c r="G95" s="204">
        <v>8605</v>
      </c>
    </row>
    <row r="96" spans="1:7" ht="12.75" customHeight="1" x14ac:dyDescent="0.25">
      <c r="A96" s="201" t="s">
        <v>455</v>
      </c>
      <c r="B96" s="201">
        <v>551</v>
      </c>
      <c r="C96" s="202">
        <v>415</v>
      </c>
      <c r="D96" s="209">
        <v>331</v>
      </c>
      <c r="E96" s="37">
        <v>396</v>
      </c>
      <c r="F96" s="190">
        <v>488</v>
      </c>
      <c r="G96" s="204">
        <v>558</v>
      </c>
    </row>
    <row r="97" spans="1:7" ht="12.75" customHeight="1" x14ac:dyDescent="0.25">
      <c r="A97" s="201" t="s">
        <v>456</v>
      </c>
      <c r="B97" s="201">
        <v>28782</v>
      </c>
      <c r="C97" s="202">
        <v>30632</v>
      </c>
      <c r="D97" s="209">
        <v>27244</v>
      </c>
      <c r="E97" s="37">
        <v>25046</v>
      </c>
      <c r="F97" s="190">
        <v>23732</v>
      </c>
      <c r="G97" s="204">
        <v>22230</v>
      </c>
    </row>
    <row r="98" spans="1:7" ht="12.75" customHeight="1" x14ac:dyDescent="0.25">
      <c r="A98" s="201" t="s">
        <v>457</v>
      </c>
      <c r="B98" s="201">
        <v>201</v>
      </c>
      <c r="C98" s="202">
        <v>187</v>
      </c>
      <c r="D98" s="209">
        <v>157</v>
      </c>
      <c r="E98" s="37">
        <v>158</v>
      </c>
      <c r="F98" s="190">
        <v>189</v>
      </c>
      <c r="G98" s="204">
        <v>284</v>
      </c>
    </row>
    <row r="99" spans="1:7" ht="12.75" customHeight="1" x14ac:dyDescent="0.25">
      <c r="A99" s="201" t="s">
        <v>458</v>
      </c>
      <c r="B99" s="207" t="s">
        <v>290</v>
      </c>
      <c r="C99" s="207" t="s">
        <v>290</v>
      </c>
      <c r="D99" s="209">
        <v>3</v>
      </c>
      <c r="E99" s="37">
        <v>2</v>
      </c>
      <c r="F99" s="190">
        <v>1</v>
      </c>
      <c r="G99" s="204">
        <v>1</v>
      </c>
    </row>
    <row r="100" spans="1:7" ht="12.75" customHeight="1" x14ac:dyDescent="0.25">
      <c r="A100" s="201" t="s">
        <v>459</v>
      </c>
      <c r="B100" s="201">
        <v>1141</v>
      </c>
      <c r="C100" s="202">
        <v>1236</v>
      </c>
      <c r="D100" s="209">
        <v>1419</v>
      </c>
      <c r="E100" s="37">
        <v>1394</v>
      </c>
      <c r="F100" s="190">
        <v>1579</v>
      </c>
      <c r="G100" s="204">
        <v>1777</v>
      </c>
    </row>
    <row r="101" spans="1:7" ht="12.75" customHeight="1" x14ac:dyDescent="0.25">
      <c r="A101" s="201" t="s">
        <v>460</v>
      </c>
      <c r="B101" s="201">
        <v>131</v>
      </c>
      <c r="C101" s="202">
        <v>139</v>
      </c>
      <c r="D101" s="209">
        <v>134</v>
      </c>
      <c r="E101" s="37">
        <v>146</v>
      </c>
      <c r="F101" s="190">
        <v>144</v>
      </c>
      <c r="G101" s="204">
        <v>168</v>
      </c>
    </row>
    <row r="102" spans="1:7" ht="12.75" customHeight="1" x14ac:dyDescent="0.25">
      <c r="A102" s="201" t="s">
        <v>461</v>
      </c>
      <c r="B102" s="201">
        <v>2544</v>
      </c>
      <c r="C102" s="202">
        <v>3041</v>
      </c>
      <c r="D102" s="209">
        <v>2923</v>
      </c>
      <c r="E102" s="37">
        <v>2980</v>
      </c>
      <c r="F102" s="190">
        <v>3062</v>
      </c>
      <c r="G102" s="204">
        <v>3141</v>
      </c>
    </row>
    <row r="103" spans="1:7" ht="12.75" customHeight="1" x14ac:dyDescent="0.25">
      <c r="A103" s="201" t="s">
        <v>462</v>
      </c>
      <c r="B103" s="201">
        <v>381</v>
      </c>
      <c r="C103" s="202">
        <v>542</v>
      </c>
      <c r="D103" s="209">
        <v>656</v>
      </c>
      <c r="E103" s="37">
        <v>825</v>
      </c>
      <c r="F103" s="190">
        <v>1086</v>
      </c>
      <c r="G103" s="204">
        <v>1347</v>
      </c>
    </row>
    <row r="104" spans="1:7" ht="12.75" customHeight="1" x14ac:dyDescent="0.25">
      <c r="A104" s="201" t="s">
        <v>463</v>
      </c>
      <c r="B104" s="201">
        <v>1928</v>
      </c>
      <c r="C104" s="202">
        <v>1837</v>
      </c>
      <c r="D104" s="209">
        <v>1567</v>
      </c>
      <c r="E104" s="37">
        <v>1580</v>
      </c>
      <c r="F104" s="190">
        <v>1509</v>
      </c>
      <c r="G104" s="204">
        <v>1563</v>
      </c>
    </row>
    <row r="105" spans="1:7" ht="12.75" customHeight="1" x14ac:dyDescent="0.25"/>
    <row r="106" spans="1:7" ht="15.6" customHeight="1" x14ac:dyDescent="0.25">
      <c r="A106" s="402" t="s">
        <v>464</v>
      </c>
      <c r="B106" s="402"/>
      <c r="C106" s="402"/>
      <c r="D106" s="402"/>
      <c r="E106" s="402"/>
      <c r="F106" s="402"/>
      <c r="G106" s="402"/>
    </row>
    <row r="107" spans="1:7" ht="14.25" customHeight="1" x14ac:dyDescent="0.25">
      <c r="A107" s="400" t="s">
        <v>465</v>
      </c>
      <c r="B107" s="400"/>
      <c r="C107" s="400"/>
      <c r="D107" s="400"/>
      <c r="E107" s="400"/>
      <c r="F107" s="400"/>
      <c r="G107" s="400"/>
    </row>
    <row r="108" spans="1:7" ht="14.25" customHeight="1" x14ac:dyDescent="0.25">
      <c r="A108" s="402" t="s">
        <v>466</v>
      </c>
      <c r="B108" s="402"/>
      <c r="C108" s="402"/>
      <c r="D108" s="402"/>
      <c r="E108" s="402"/>
      <c r="F108" s="402"/>
      <c r="G108" s="402"/>
    </row>
    <row r="109" spans="1:7" ht="12.75" customHeight="1" x14ac:dyDescent="0.25">
      <c r="A109" s="400"/>
      <c r="B109" s="400"/>
      <c r="C109" s="400"/>
      <c r="D109" s="400"/>
      <c r="E109" s="400"/>
      <c r="F109" s="400"/>
      <c r="G109" s="400"/>
    </row>
    <row r="110" spans="1:7" ht="14.25" customHeight="1" x14ac:dyDescent="0.25">
      <c r="A110" s="402" t="s">
        <v>467</v>
      </c>
      <c r="B110" s="402"/>
      <c r="C110" s="402"/>
      <c r="D110" s="402"/>
      <c r="E110" s="402"/>
      <c r="F110" s="402"/>
      <c r="G110" s="402"/>
    </row>
  </sheetData>
  <mergeCells count="8">
    <mergeCell ref="A109:G109"/>
    <mergeCell ref="A110:G110"/>
    <mergeCell ref="A1:F1"/>
    <mergeCell ref="A2:F2"/>
    <mergeCell ref="A4:F4"/>
    <mergeCell ref="A106:G106"/>
    <mergeCell ref="A107:G107"/>
    <mergeCell ref="A108:G108"/>
  </mergeCells>
  <printOptions horizontalCentered="1"/>
  <pageMargins left="0.5" right="0.5" top="0.5" bottom="0.5" header="0.3" footer="0.3"/>
  <pageSetup scale="86" orientation="portrait" r:id="rId1"/>
  <rowBreaks count="1" manualBreakCount="1">
    <brk id="57" max="6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52"/>
  <sheetViews>
    <sheetView showGridLines="0" zoomScaleNormal="100" workbookViewId="0">
      <selection sqref="A1:G1"/>
    </sheetView>
  </sheetViews>
  <sheetFormatPr defaultColWidth="9.28515625" defaultRowHeight="13.2" x14ac:dyDescent="0.25"/>
  <cols>
    <col min="1" max="1" width="15.7109375" style="245" customWidth="1"/>
    <col min="2" max="5" width="15.85546875" style="233" customWidth="1"/>
    <col min="6" max="6" width="15.85546875" style="234" customWidth="1"/>
    <col min="7" max="7" width="16.85546875" style="234" customWidth="1"/>
    <col min="8" max="8" width="2.85546875" style="32" customWidth="1"/>
    <col min="9" max="16384" width="9.28515625" style="32"/>
  </cols>
  <sheetData>
    <row r="1" spans="1:7" x14ac:dyDescent="0.25">
      <c r="A1" s="376" t="s">
        <v>468</v>
      </c>
      <c r="B1" s="376"/>
      <c r="C1" s="376"/>
      <c r="D1" s="376"/>
      <c r="E1" s="376"/>
      <c r="F1" s="376"/>
      <c r="G1" s="376"/>
    </row>
    <row r="2" spans="1:7" x14ac:dyDescent="0.25">
      <c r="A2" s="377" t="s">
        <v>469</v>
      </c>
      <c r="B2" s="377"/>
      <c r="C2" s="377"/>
      <c r="D2" s="377"/>
      <c r="E2" s="377"/>
      <c r="F2" s="377"/>
      <c r="G2" s="377"/>
    </row>
    <row r="3" spans="1:7" x14ac:dyDescent="0.25">
      <c r="A3" s="33"/>
      <c r="B3" s="33"/>
      <c r="C3" s="33"/>
      <c r="D3" s="33"/>
      <c r="E3" s="33"/>
      <c r="F3" s="33"/>
      <c r="G3" s="33"/>
    </row>
    <row r="4" spans="1:7" x14ac:dyDescent="0.25">
      <c r="A4" s="33"/>
      <c r="B4" s="33"/>
      <c r="C4" s="33"/>
      <c r="D4" s="33"/>
      <c r="E4" s="33"/>
      <c r="F4" s="33"/>
      <c r="G4" s="226" t="s">
        <v>470</v>
      </c>
    </row>
    <row r="5" spans="1:7" x14ac:dyDescent="0.25">
      <c r="A5" s="227"/>
      <c r="B5" s="167"/>
      <c r="C5" s="228" t="s">
        <v>471</v>
      </c>
      <c r="D5" s="228" t="s">
        <v>472</v>
      </c>
      <c r="E5" s="21"/>
      <c r="F5" s="229" t="s">
        <v>472</v>
      </c>
      <c r="G5" s="230" t="s">
        <v>473</v>
      </c>
    </row>
    <row r="6" spans="1:7" x14ac:dyDescent="0.25">
      <c r="A6" s="159" t="s">
        <v>474</v>
      </c>
      <c r="B6" s="228" t="s">
        <v>471</v>
      </c>
      <c r="C6" s="228" t="s">
        <v>475</v>
      </c>
      <c r="D6" s="228" t="s">
        <v>476</v>
      </c>
      <c r="E6" s="228" t="s">
        <v>174</v>
      </c>
      <c r="F6" s="229" t="s">
        <v>477</v>
      </c>
      <c r="G6" s="229" t="s">
        <v>478</v>
      </c>
    </row>
    <row r="7" spans="1:7" x14ac:dyDescent="0.25">
      <c r="A7" s="158" t="s">
        <v>479</v>
      </c>
      <c r="B7" s="171" t="s">
        <v>480</v>
      </c>
      <c r="C7" s="171" t="s">
        <v>481</v>
      </c>
      <c r="D7" s="171" t="s">
        <v>482</v>
      </c>
      <c r="E7" s="171" t="s">
        <v>483</v>
      </c>
      <c r="F7" s="231" t="s">
        <v>484</v>
      </c>
      <c r="G7" s="231" t="s">
        <v>485</v>
      </c>
    </row>
    <row r="8" spans="1:7" x14ac:dyDescent="0.25">
      <c r="A8" s="232"/>
      <c r="B8" s="21"/>
      <c r="E8" s="21"/>
    </row>
    <row r="9" spans="1:7" ht="12.75" customHeight="1" x14ac:dyDescent="0.25">
      <c r="A9" s="235">
        <v>2006</v>
      </c>
      <c r="B9" s="238"/>
      <c r="C9" s="238"/>
      <c r="D9" s="238"/>
      <c r="E9" s="238"/>
      <c r="F9" s="239"/>
      <c r="G9" s="10"/>
    </row>
    <row r="10" spans="1:7" ht="12.75" customHeight="1" x14ac:dyDescent="0.25">
      <c r="A10" s="237" t="s">
        <v>486</v>
      </c>
      <c r="B10" s="240">
        <v>92</v>
      </c>
      <c r="C10" s="135">
        <v>11175</v>
      </c>
      <c r="D10" s="135">
        <v>6314</v>
      </c>
      <c r="E10" s="135">
        <v>551789</v>
      </c>
      <c r="F10" s="236">
        <v>4.18</v>
      </c>
      <c r="G10" s="10">
        <v>10258.17243028311</v>
      </c>
    </row>
    <row r="11" spans="1:7" ht="12.75" customHeight="1" x14ac:dyDescent="0.25">
      <c r="A11" s="237" t="s">
        <v>487</v>
      </c>
      <c r="B11" s="240">
        <v>3</v>
      </c>
      <c r="C11" s="135">
        <v>167</v>
      </c>
      <c r="D11" s="135">
        <v>108</v>
      </c>
      <c r="E11" s="135">
        <v>3555</v>
      </c>
      <c r="F11" s="236">
        <v>11.07</v>
      </c>
      <c r="G11" s="10">
        <v>8480.5233881163076</v>
      </c>
    </row>
    <row r="12" spans="1:7" ht="12.75" customHeight="1" x14ac:dyDescent="0.25">
      <c r="A12" s="235">
        <v>2007</v>
      </c>
      <c r="B12" s="240"/>
      <c r="C12" s="135"/>
      <c r="D12" s="135"/>
      <c r="E12" s="135"/>
      <c r="F12" s="236"/>
      <c r="G12" s="10"/>
    </row>
    <row r="13" spans="1:7" ht="12.75" customHeight="1" x14ac:dyDescent="0.25">
      <c r="A13" s="237" t="s">
        <v>486</v>
      </c>
      <c r="B13" s="240">
        <v>93</v>
      </c>
      <c r="C13" s="135">
        <v>11184</v>
      </c>
      <c r="D13" s="135">
        <v>6059</v>
      </c>
      <c r="E13" s="135">
        <v>566234</v>
      </c>
      <c r="F13" s="236">
        <v>4.2</v>
      </c>
      <c r="G13" s="10">
        <v>10748.000453924806</v>
      </c>
    </row>
    <row r="14" spans="1:7" ht="12.75" customHeight="1" x14ac:dyDescent="0.25">
      <c r="A14" s="237" t="s">
        <v>487</v>
      </c>
      <c r="B14" s="240">
        <v>3</v>
      </c>
      <c r="C14" s="135">
        <v>167</v>
      </c>
      <c r="D14" s="135">
        <v>119</v>
      </c>
      <c r="E14" s="135">
        <v>3757</v>
      </c>
      <c r="F14" s="236">
        <v>11.56</v>
      </c>
      <c r="G14" s="10">
        <v>9052.9754394413685</v>
      </c>
    </row>
    <row r="15" spans="1:7" ht="12.75" customHeight="1" x14ac:dyDescent="0.25">
      <c r="A15" s="241">
        <v>2008</v>
      </c>
      <c r="B15" s="242"/>
      <c r="C15" s="21"/>
      <c r="D15" s="21"/>
      <c r="E15" s="21"/>
      <c r="F15" s="236"/>
      <c r="G15" s="10"/>
    </row>
    <row r="16" spans="1:7" ht="12.75" customHeight="1" x14ac:dyDescent="0.25">
      <c r="A16" s="243" t="s">
        <v>486</v>
      </c>
      <c r="B16" s="240">
        <v>93</v>
      </c>
      <c r="C16" s="135">
        <v>11273</v>
      </c>
      <c r="D16" s="135">
        <v>6654</v>
      </c>
      <c r="E16" s="135">
        <v>566816</v>
      </c>
      <c r="F16" s="236">
        <v>4.28</v>
      </c>
      <c r="G16" s="10">
        <v>11667.371376386336</v>
      </c>
    </row>
    <row r="17" spans="1:7" ht="12.75" customHeight="1" x14ac:dyDescent="0.25">
      <c r="A17" s="243" t="s">
        <v>487</v>
      </c>
      <c r="B17" s="240">
        <v>3</v>
      </c>
      <c r="C17" s="135">
        <v>167</v>
      </c>
      <c r="D17" s="135">
        <v>120</v>
      </c>
      <c r="E17" s="135">
        <v>3955</v>
      </c>
      <c r="F17" s="236">
        <v>11.08</v>
      </c>
      <c r="G17" s="10">
        <v>8715.5657781599311</v>
      </c>
    </row>
    <row r="18" spans="1:7" ht="12.75" customHeight="1" x14ac:dyDescent="0.25">
      <c r="A18" s="241">
        <v>2009</v>
      </c>
      <c r="B18" s="242"/>
      <c r="C18" s="21"/>
      <c r="D18" s="21"/>
      <c r="E18" s="21"/>
      <c r="F18" s="236"/>
      <c r="G18" s="10"/>
    </row>
    <row r="19" spans="1:7" ht="12.75" customHeight="1" x14ac:dyDescent="0.25">
      <c r="A19" s="243" t="s">
        <v>486</v>
      </c>
      <c r="B19" s="240">
        <v>92</v>
      </c>
      <c r="C19" s="135">
        <v>11306</v>
      </c>
      <c r="D19" s="135">
        <v>6691</v>
      </c>
      <c r="E19" s="135">
        <v>576286</v>
      </c>
      <c r="F19" s="236">
        <v>4.24</v>
      </c>
      <c r="G19" s="10">
        <v>12119</v>
      </c>
    </row>
    <row r="20" spans="1:7" ht="12.75" customHeight="1" x14ac:dyDescent="0.25">
      <c r="A20" s="243" t="s">
        <v>487</v>
      </c>
      <c r="B20" s="240">
        <v>3</v>
      </c>
      <c r="C20" s="135">
        <v>167</v>
      </c>
      <c r="D20" s="135">
        <v>116</v>
      </c>
      <c r="E20" s="135">
        <v>4235</v>
      </c>
      <c r="F20" s="236">
        <v>10.01</v>
      </c>
      <c r="G20" s="10">
        <v>8435.1499697641611</v>
      </c>
    </row>
    <row r="21" spans="1:7" ht="12.75" customHeight="1" x14ac:dyDescent="0.25">
      <c r="A21" s="241">
        <v>2010</v>
      </c>
      <c r="B21" s="240"/>
      <c r="C21" s="135"/>
      <c r="D21" s="135"/>
      <c r="E21" s="135"/>
      <c r="F21" s="236"/>
      <c r="G21" s="10"/>
    </row>
    <row r="22" spans="1:7" ht="12.75" customHeight="1" x14ac:dyDescent="0.25">
      <c r="A22" s="243" t="s">
        <v>486</v>
      </c>
      <c r="B22" s="240">
        <v>92</v>
      </c>
      <c r="C22" s="135">
        <v>11399</v>
      </c>
      <c r="D22" s="135">
        <v>6610</v>
      </c>
      <c r="E22" s="135">
        <v>576939</v>
      </c>
      <c r="F22" s="236">
        <v>4.1842445510033723</v>
      </c>
      <c r="G22" s="10">
        <v>12572</v>
      </c>
    </row>
    <row r="23" spans="1:7" ht="12.75" customHeight="1" x14ac:dyDescent="0.25">
      <c r="A23" s="243" t="s">
        <v>487</v>
      </c>
      <c r="B23" s="240">
        <v>3</v>
      </c>
      <c r="C23" s="135">
        <v>167</v>
      </c>
      <c r="D23" s="135">
        <v>123.23013698630137</v>
      </c>
      <c r="E23" s="135">
        <v>4243</v>
      </c>
      <c r="F23" s="236">
        <v>10.6</v>
      </c>
      <c r="G23" s="10">
        <v>8389.8185162477002</v>
      </c>
    </row>
    <row r="24" spans="1:7" ht="12.75" customHeight="1" x14ac:dyDescent="0.25">
      <c r="A24" s="241">
        <v>2011</v>
      </c>
      <c r="B24" s="242"/>
      <c r="C24" s="21"/>
      <c r="D24" s="21"/>
      <c r="E24" s="21"/>
      <c r="F24" s="21"/>
      <c r="G24" s="10"/>
    </row>
    <row r="25" spans="1:7" ht="12.75" customHeight="1" x14ac:dyDescent="0.25">
      <c r="A25" s="243" t="s">
        <v>486</v>
      </c>
      <c r="B25" s="240">
        <v>93</v>
      </c>
      <c r="C25" s="135">
        <v>11534</v>
      </c>
      <c r="D25" s="135">
        <v>6648.8027397260275</v>
      </c>
      <c r="E25" s="135">
        <v>584437</v>
      </c>
      <c r="F25" s="236">
        <v>4.1459555129692083</v>
      </c>
      <c r="G25" s="10">
        <v>13119</v>
      </c>
    </row>
    <row r="26" spans="1:7" ht="12.75" customHeight="1" x14ac:dyDescent="0.25">
      <c r="A26" s="243" t="s">
        <v>487</v>
      </c>
      <c r="B26" s="240">
        <v>3</v>
      </c>
      <c r="C26" s="135">
        <v>155</v>
      </c>
      <c r="D26" s="135">
        <v>133.77260273972604</v>
      </c>
      <c r="E26" s="135">
        <v>4374</v>
      </c>
      <c r="F26" s="236">
        <v>11.163008687700046</v>
      </c>
      <c r="G26" s="10">
        <v>9397.8357915437555</v>
      </c>
    </row>
    <row r="27" spans="1:7" ht="12.75" customHeight="1" x14ac:dyDescent="0.25">
      <c r="A27" s="241">
        <v>2012</v>
      </c>
      <c r="B27" s="240"/>
      <c r="C27" s="21"/>
      <c r="D27" s="21"/>
      <c r="E27" s="21"/>
      <c r="F27" s="21"/>
      <c r="G27" s="10"/>
    </row>
    <row r="28" spans="1:7" ht="12.75" customHeight="1" x14ac:dyDescent="0.25">
      <c r="A28" s="243" t="s">
        <v>486</v>
      </c>
      <c r="B28" s="240">
        <v>93</v>
      </c>
      <c r="C28" s="135">
        <v>11606</v>
      </c>
      <c r="D28" s="135">
        <v>6647</v>
      </c>
      <c r="E28" s="135">
        <v>589162</v>
      </c>
      <c r="F28" s="236">
        <v>4.12</v>
      </c>
      <c r="G28" s="10">
        <v>13432</v>
      </c>
    </row>
    <row r="29" spans="1:7" ht="12.75" customHeight="1" x14ac:dyDescent="0.25">
      <c r="A29" s="243" t="s">
        <v>487</v>
      </c>
      <c r="B29" s="240">
        <v>3</v>
      </c>
      <c r="C29" s="135">
        <v>155</v>
      </c>
      <c r="D29" s="135">
        <v>132</v>
      </c>
      <c r="E29" s="135">
        <v>4650</v>
      </c>
      <c r="F29" s="236">
        <v>10.34</v>
      </c>
      <c r="G29" s="10">
        <v>9856</v>
      </c>
    </row>
    <row r="30" spans="1:7" ht="12.75" customHeight="1" x14ac:dyDescent="0.25">
      <c r="A30" s="241">
        <v>2013</v>
      </c>
      <c r="B30" s="240"/>
      <c r="C30" s="135"/>
      <c r="D30" s="135"/>
      <c r="E30" s="135"/>
      <c r="F30" s="236"/>
      <c r="G30" s="135"/>
    </row>
    <row r="31" spans="1:7" ht="12.75" customHeight="1" x14ac:dyDescent="0.25">
      <c r="A31" s="243" t="s">
        <v>486</v>
      </c>
      <c r="B31" s="37">
        <v>95</v>
      </c>
      <c r="C31" s="37">
        <v>11996</v>
      </c>
      <c r="D31" s="37">
        <v>6773</v>
      </c>
      <c r="E31" s="37">
        <v>570841</v>
      </c>
      <c r="F31" s="244">
        <v>4.33</v>
      </c>
      <c r="G31" s="37">
        <v>14596</v>
      </c>
    </row>
    <row r="32" spans="1:7" ht="12.75" customHeight="1" x14ac:dyDescent="0.25">
      <c r="A32" s="243" t="s">
        <v>487</v>
      </c>
      <c r="B32" s="37">
        <v>4</v>
      </c>
      <c r="C32" s="37">
        <v>218</v>
      </c>
      <c r="D32" s="37">
        <v>137</v>
      </c>
      <c r="E32" s="37">
        <v>4957</v>
      </c>
      <c r="F32" s="244">
        <v>10.07</v>
      </c>
      <c r="G32" s="37">
        <v>9827</v>
      </c>
    </row>
    <row r="33" spans="1:7" ht="12.75" customHeight="1" x14ac:dyDescent="0.25">
      <c r="A33" s="241">
        <v>2014</v>
      </c>
      <c r="B33" s="240"/>
      <c r="C33" s="135"/>
      <c r="D33" s="135"/>
      <c r="E33" s="135"/>
      <c r="F33" s="236"/>
      <c r="G33" s="135"/>
    </row>
    <row r="34" spans="1:7" ht="12.75" customHeight="1" x14ac:dyDescent="0.25">
      <c r="A34" s="243" t="s">
        <v>486</v>
      </c>
      <c r="B34" s="37">
        <v>95</v>
      </c>
      <c r="C34" s="37">
        <v>11933</v>
      </c>
      <c r="D34" s="37">
        <v>6887</v>
      </c>
      <c r="E34" s="37">
        <v>546405</v>
      </c>
      <c r="F34" s="244">
        <v>4.5999999999999996</v>
      </c>
      <c r="G34" s="37">
        <v>15739</v>
      </c>
    </row>
    <row r="35" spans="1:7" ht="12.75" customHeight="1" x14ac:dyDescent="0.25">
      <c r="A35" s="243" t="s">
        <v>487</v>
      </c>
      <c r="B35" s="37">
        <v>5</v>
      </c>
      <c r="C35" s="37">
        <v>340</v>
      </c>
      <c r="D35" s="37">
        <v>182</v>
      </c>
      <c r="E35" s="37">
        <v>5649</v>
      </c>
      <c r="F35" s="244">
        <v>11.78</v>
      </c>
      <c r="G35" s="37">
        <v>11894</v>
      </c>
    </row>
    <row r="36" spans="1:7" ht="12.75" customHeight="1" x14ac:dyDescent="0.25">
      <c r="A36" s="241">
        <v>2015</v>
      </c>
      <c r="B36" s="242"/>
      <c r="C36" s="21"/>
      <c r="D36" s="21"/>
      <c r="E36" s="21"/>
      <c r="F36" s="21"/>
      <c r="G36" s="10"/>
    </row>
    <row r="37" spans="1:7" ht="12.75" customHeight="1" x14ac:dyDescent="0.25">
      <c r="A37" s="243" t="s">
        <v>486</v>
      </c>
      <c r="B37" s="240">
        <v>95</v>
      </c>
      <c r="C37" s="135">
        <v>11988</v>
      </c>
      <c r="D37" s="135">
        <v>7345</v>
      </c>
      <c r="E37" s="135">
        <v>585415</v>
      </c>
      <c r="F37" s="236">
        <v>4.58</v>
      </c>
      <c r="G37" s="10">
        <v>16153</v>
      </c>
    </row>
    <row r="38" spans="1:7" ht="12.75" customHeight="1" x14ac:dyDescent="0.25">
      <c r="A38" s="243" t="s">
        <v>487</v>
      </c>
      <c r="B38" s="240">
        <v>5</v>
      </c>
      <c r="C38" s="135">
        <v>382</v>
      </c>
      <c r="D38" s="135">
        <v>241</v>
      </c>
      <c r="E38" s="135">
        <v>7456</v>
      </c>
      <c r="F38" s="236">
        <v>11.78</v>
      </c>
      <c r="G38" s="10">
        <v>11555</v>
      </c>
    </row>
    <row r="39" spans="1:7" ht="12.75" customHeight="1" x14ac:dyDescent="0.25">
      <c r="A39" s="241">
        <v>2016</v>
      </c>
      <c r="B39" s="242"/>
      <c r="C39" s="21"/>
      <c r="D39" s="21"/>
      <c r="E39" s="21"/>
      <c r="F39" s="21"/>
      <c r="G39" s="10"/>
    </row>
    <row r="40" spans="1:7" ht="12.75" customHeight="1" x14ac:dyDescent="0.25">
      <c r="A40" s="243" t="s">
        <v>486</v>
      </c>
      <c r="B40" s="240">
        <v>95</v>
      </c>
      <c r="C40" s="135">
        <v>12079</v>
      </c>
      <c r="D40" s="135">
        <v>7565</v>
      </c>
      <c r="E40" s="135">
        <v>588744</v>
      </c>
      <c r="F40" s="236">
        <v>4.6900000000000004</v>
      </c>
      <c r="G40" s="10">
        <v>17254</v>
      </c>
    </row>
    <row r="41" spans="1:7" ht="12.75" customHeight="1" x14ac:dyDescent="0.25">
      <c r="A41" s="243" t="s">
        <v>487</v>
      </c>
      <c r="B41" s="240">
        <v>6</v>
      </c>
      <c r="C41" s="135">
        <v>416</v>
      </c>
      <c r="D41" s="135">
        <v>266</v>
      </c>
      <c r="E41" s="135">
        <v>7714</v>
      </c>
      <c r="F41" s="236">
        <v>15.21</v>
      </c>
      <c r="G41" s="10">
        <v>16329</v>
      </c>
    </row>
    <row r="42" spans="1:7" ht="12.75" customHeight="1" x14ac:dyDescent="0.25">
      <c r="A42" s="241">
        <v>2017</v>
      </c>
      <c r="B42" s="242"/>
      <c r="C42" s="21"/>
      <c r="D42" s="21"/>
      <c r="E42" s="21"/>
      <c r="F42" s="21"/>
      <c r="G42" s="10"/>
    </row>
    <row r="43" spans="1:7" ht="12.75" customHeight="1" x14ac:dyDescent="0.25">
      <c r="A43" s="243" t="s">
        <v>486</v>
      </c>
      <c r="B43" s="240">
        <v>94</v>
      </c>
      <c r="C43" s="135">
        <v>12033</v>
      </c>
      <c r="D43" s="135">
        <v>7544</v>
      </c>
      <c r="E43" s="135">
        <v>578870</v>
      </c>
      <c r="F43" s="236">
        <v>4.76</v>
      </c>
      <c r="G43" s="10">
        <v>18109</v>
      </c>
    </row>
    <row r="44" spans="1:7" ht="12.75" customHeight="1" x14ac:dyDescent="0.25">
      <c r="A44" s="243" t="s">
        <v>487</v>
      </c>
      <c r="B44" s="240">
        <v>7</v>
      </c>
      <c r="C44" s="135">
        <v>506</v>
      </c>
      <c r="D44" s="135">
        <v>299</v>
      </c>
      <c r="E44" s="135">
        <v>7476</v>
      </c>
      <c r="F44" s="236">
        <v>14.59</v>
      </c>
      <c r="G44" s="10">
        <v>16038</v>
      </c>
    </row>
    <row r="45" spans="1:7" ht="12.75" customHeight="1" x14ac:dyDescent="0.25">
      <c r="A45" s="241">
        <v>2018</v>
      </c>
      <c r="B45" s="242"/>
      <c r="C45" s="21"/>
      <c r="D45" s="21"/>
      <c r="E45" s="21"/>
      <c r="F45" s="21"/>
      <c r="G45" s="10"/>
    </row>
    <row r="46" spans="1:7" ht="12.75" customHeight="1" x14ac:dyDescent="0.25">
      <c r="A46" s="243" t="s">
        <v>486</v>
      </c>
      <c r="B46" s="240">
        <v>96</v>
      </c>
      <c r="C46" s="135">
        <v>12122</v>
      </c>
      <c r="D46" s="135">
        <v>7723</v>
      </c>
      <c r="E46" s="135">
        <v>576345</v>
      </c>
      <c r="F46" s="236">
        <v>4.8899999999999997</v>
      </c>
      <c r="G46" s="10">
        <v>18840.91</v>
      </c>
    </row>
    <row r="47" spans="1:7" ht="12.75" customHeight="1" x14ac:dyDescent="0.25">
      <c r="A47" s="243" t="s">
        <v>487</v>
      </c>
      <c r="B47" s="240">
        <v>8</v>
      </c>
      <c r="C47" s="135">
        <v>588</v>
      </c>
      <c r="D47" s="135">
        <v>314</v>
      </c>
      <c r="E47" s="135">
        <v>7833</v>
      </c>
      <c r="F47" s="236">
        <v>14.64</v>
      </c>
      <c r="G47" s="99">
        <v>18473</v>
      </c>
    </row>
    <row r="48" spans="1:7" ht="12.75" customHeight="1" x14ac:dyDescent="0.25"/>
    <row r="49" spans="1:8" ht="12.75" customHeight="1" x14ac:dyDescent="0.25">
      <c r="A49" s="400" t="s">
        <v>488</v>
      </c>
      <c r="B49" s="400"/>
      <c r="C49" s="400"/>
      <c r="D49" s="400"/>
      <c r="E49" s="400"/>
      <c r="F49" s="400"/>
      <c r="G49" s="400"/>
      <c r="H49" s="1"/>
    </row>
    <row r="50" spans="1:8" ht="12.75" customHeight="1" x14ac:dyDescent="0.25">
      <c r="A50" s="400" t="s">
        <v>489</v>
      </c>
      <c r="B50" s="400"/>
      <c r="C50" s="400"/>
      <c r="D50" s="400"/>
      <c r="E50" s="400"/>
      <c r="F50" s="400"/>
      <c r="G50" s="400"/>
      <c r="H50" s="1"/>
    </row>
    <row r="51" spans="1:8" ht="12.75" customHeight="1" x14ac:dyDescent="0.25"/>
    <row r="52" spans="1:8" ht="12.75" customHeight="1" x14ac:dyDescent="0.25">
      <c r="A52" s="373" t="s">
        <v>490</v>
      </c>
      <c r="B52" s="373"/>
      <c r="C52" s="373"/>
      <c r="D52" s="373"/>
      <c r="E52" s="373"/>
      <c r="F52" s="373"/>
      <c r="G52" s="373"/>
    </row>
  </sheetData>
  <mergeCells count="5">
    <mergeCell ref="A1:G1"/>
    <mergeCell ref="A2:G2"/>
    <mergeCell ref="A49:G49"/>
    <mergeCell ref="A50:G50"/>
    <mergeCell ref="A52:G52"/>
  </mergeCells>
  <printOptions horizontalCentered="1"/>
  <pageMargins left="0.5" right="0.5" top="0.5" bottom="0.5" header="0.3" footer="0.3"/>
  <pageSetup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6"/>
  <sheetViews>
    <sheetView showGridLines="0" workbookViewId="0">
      <selection sqref="A1:I1"/>
    </sheetView>
  </sheetViews>
  <sheetFormatPr defaultColWidth="10.7109375" defaultRowHeight="13.2" x14ac:dyDescent="0.25"/>
  <cols>
    <col min="1" max="1" width="10.85546875" style="1" customWidth="1"/>
    <col min="2" max="2" width="13.85546875" style="1" customWidth="1"/>
    <col min="3" max="3" width="3.42578125" style="1" customWidth="1"/>
    <col min="4" max="5" width="13.85546875" style="1" customWidth="1"/>
    <col min="6" max="6" width="3.42578125" style="1" customWidth="1"/>
    <col min="7" max="7" width="14" style="1" customWidth="1"/>
    <col min="8" max="8" width="13.85546875" style="1" customWidth="1"/>
    <col min="9" max="9" width="18.7109375" style="1" customWidth="1"/>
    <col min="10" max="10" width="2.85546875" style="1" customWidth="1"/>
    <col min="11" max="11" width="10.7109375" style="1"/>
    <col min="12" max="12" width="11.42578125" style="1" bestFit="1" customWidth="1"/>
    <col min="13" max="16384" width="10.7109375" style="1"/>
  </cols>
  <sheetData>
    <row r="1" spans="1:9" x14ac:dyDescent="0.25">
      <c r="A1" s="376" t="s">
        <v>491</v>
      </c>
      <c r="B1" s="376"/>
      <c r="C1" s="376"/>
      <c r="D1" s="376"/>
      <c r="E1" s="376"/>
      <c r="F1" s="376"/>
      <c r="G1" s="376"/>
      <c r="H1" s="376"/>
      <c r="I1" s="376"/>
    </row>
    <row r="2" spans="1:9" x14ac:dyDescent="0.25">
      <c r="A2" s="377" t="s">
        <v>492</v>
      </c>
      <c r="B2" s="377"/>
      <c r="C2" s="377"/>
      <c r="D2" s="377"/>
      <c r="E2" s="377"/>
      <c r="F2" s="377"/>
      <c r="G2" s="377"/>
      <c r="H2" s="377"/>
      <c r="I2" s="377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25">
      <c r="A4" s="3"/>
      <c r="B4" s="3"/>
      <c r="C4" s="3"/>
      <c r="D4" s="395" t="s">
        <v>493</v>
      </c>
      <c r="E4" s="395"/>
      <c r="F4" s="3"/>
      <c r="G4" s="395" t="s">
        <v>493</v>
      </c>
      <c r="H4" s="395"/>
      <c r="I4" s="3"/>
    </row>
    <row r="5" spans="1:9" x14ac:dyDescent="0.25">
      <c r="A5" s="40" t="s">
        <v>494</v>
      </c>
      <c r="B5" s="226" t="s">
        <v>495</v>
      </c>
      <c r="C5" s="4"/>
      <c r="D5" s="401" t="s">
        <v>496</v>
      </c>
      <c r="E5" s="401"/>
      <c r="F5" s="4"/>
      <c r="G5" s="401" t="s">
        <v>497</v>
      </c>
      <c r="H5" s="401"/>
      <c r="I5" s="4"/>
    </row>
    <row r="6" spans="1:9" x14ac:dyDescent="0.25">
      <c r="A6" s="40" t="s">
        <v>498</v>
      </c>
      <c r="B6" s="226" t="s">
        <v>499</v>
      </c>
      <c r="D6" s="226" t="s">
        <v>471</v>
      </c>
      <c r="E6" s="246" t="s">
        <v>500</v>
      </c>
      <c r="G6" s="226" t="s">
        <v>339</v>
      </c>
      <c r="H6" s="226" t="s">
        <v>501</v>
      </c>
    </row>
    <row r="7" spans="1:9" ht="15.6" x14ac:dyDescent="0.25">
      <c r="A7" s="94" t="s">
        <v>502</v>
      </c>
      <c r="B7" s="95" t="s">
        <v>503</v>
      </c>
      <c r="C7" s="247"/>
      <c r="D7" s="95" t="s">
        <v>504</v>
      </c>
      <c r="E7" s="95" t="s">
        <v>505</v>
      </c>
      <c r="F7" s="247"/>
      <c r="G7" s="95" t="s">
        <v>506</v>
      </c>
      <c r="H7" s="95" t="s">
        <v>507</v>
      </c>
      <c r="I7" s="95" t="s">
        <v>508</v>
      </c>
    </row>
    <row r="8" spans="1:9" x14ac:dyDescent="0.25">
      <c r="A8" s="3"/>
      <c r="B8" s="4"/>
      <c r="D8" s="248"/>
      <c r="E8" s="248"/>
      <c r="G8" s="4"/>
      <c r="H8" s="4"/>
      <c r="I8" s="4"/>
    </row>
    <row r="9" spans="1:9" ht="12.75" customHeight="1" x14ac:dyDescent="0.25">
      <c r="A9" s="2">
        <v>1991</v>
      </c>
      <c r="B9" s="38">
        <v>1649951</v>
      </c>
      <c r="C9" s="249"/>
      <c r="D9" s="250" t="s">
        <v>75</v>
      </c>
      <c r="E9" s="250" t="s">
        <v>75</v>
      </c>
      <c r="F9" s="249"/>
      <c r="G9" s="38">
        <v>8272</v>
      </c>
      <c r="H9" s="38">
        <v>34740</v>
      </c>
      <c r="I9" s="112">
        <v>10362000</v>
      </c>
    </row>
    <row r="10" spans="1:9" ht="12.75" customHeight="1" x14ac:dyDescent="0.25">
      <c r="A10" s="2">
        <v>1992</v>
      </c>
      <c r="B10" s="38">
        <v>1685228</v>
      </c>
      <c r="C10" s="249"/>
      <c r="D10" s="250" t="s">
        <v>75</v>
      </c>
      <c r="E10" s="250" t="s">
        <v>75</v>
      </c>
      <c r="F10" s="249"/>
      <c r="G10" s="38">
        <v>7622</v>
      </c>
      <c r="H10" s="38">
        <v>30759</v>
      </c>
      <c r="I10" s="38">
        <v>10569000</v>
      </c>
    </row>
    <row r="11" spans="1:9" ht="12.75" customHeight="1" x14ac:dyDescent="0.25">
      <c r="A11" s="2">
        <v>1993</v>
      </c>
      <c r="B11" s="38">
        <v>1713590</v>
      </c>
      <c r="C11" s="249"/>
      <c r="D11" s="250" t="s">
        <v>75</v>
      </c>
      <c r="E11" s="250" t="s">
        <v>75</v>
      </c>
      <c r="F11" s="249"/>
      <c r="G11" s="38">
        <v>6481</v>
      </c>
      <c r="H11" s="38">
        <v>15913</v>
      </c>
      <c r="I11" s="38">
        <v>11550000</v>
      </c>
    </row>
    <row r="12" spans="1:9" ht="12.75" customHeight="1" x14ac:dyDescent="0.25">
      <c r="A12" s="2">
        <v>1994</v>
      </c>
      <c r="B12" s="38">
        <v>1746856</v>
      </c>
      <c r="C12" s="249"/>
      <c r="D12" s="250" t="s">
        <v>75</v>
      </c>
      <c r="E12" s="250" t="s">
        <v>75</v>
      </c>
      <c r="F12" s="249"/>
      <c r="G12" s="38">
        <v>5166</v>
      </c>
      <c r="H12" s="38">
        <v>12547</v>
      </c>
      <c r="I12" s="38">
        <v>11663000</v>
      </c>
    </row>
    <row r="13" spans="1:9" ht="12.75" customHeight="1" x14ac:dyDescent="0.25">
      <c r="A13" s="2">
        <v>1995</v>
      </c>
      <c r="B13" s="38">
        <v>1798177</v>
      </c>
      <c r="C13" s="249"/>
      <c r="D13" s="250">
        <v>1398</v>
      </c>
      <c r="E13" s="250">
        <v>7934</v>
      </c>
      <c r="F13" s="249"/>
      <c r="G13" s="38">
        <v>7224</v>
      </c>
      <c r="H13" s="38">
        <v>20864</v>
      </c>
      <c r="I13" s="38">
        <v>11413000</v>
      </c>
    </row>
    <row r="14" spans="1:9" ht="12.75" customHeight="1" x14ac:dyDescent="0.25">
      <c r="A14" s="2">
        <v>1996</v>
      </c>
      <c r="B14" s="38">
        <v>1862532</v>
      </c>
      <c r="C14" s="249"/>
      <c r="D14" s="250">
        <v>1396</v>
      </c>
      <c r="E14" s="250">
        <v>7946</v>
      </c>
      <c r="F14" s="249"/>
      <c r="G14" s="38">
        <v>7156</v>
      </c>
      <c r="H14" s="38">
        <v>23825</v>
      </c>
      <c r="I14" s="38">
        <v>11053000</v>
      </c>
    </row>
    <row r="15" spans="1:9" ht="12.75" customHeight="1" x14ac:dyDescent="0.25">
      <c r="A15" s="2">
        <v>1997</v>
      </c>
      <c r="B15" s="38">
        <v>1901242</v>
      </c>
      <c r="C15" s="249"/>
      <c r="D15" s="250">
        <v>1423</v>
      </c>
      <c r="E15" s="250">
        <v>6842</v>
      </c>
      <c r="F15" s="249"/>
      <c r="G15" s="38">
        <v>6565</v>
      </c>
      <c r="H15" s="38">
        <v>16501</v>
      </c>
      <c r="I15" s="38">
        <v>11892000</v>
      </c>
    </row>
    <row r="16" spans="1:9" ht="12.75" customHeight="1" x14ac:dyDescent="0.25">
      <c r="A16" s="2">
        <v>1998</v>
      </c>
      <c r="B16" s="38">
        <v>1987120</v>
      </c>
      <c r="C16" s="249"/>
      <c r="D16" s="250">
        <v>2067</v>
      </c>
      <c r="E16" s="250">
        <v>10213</v>
      </c>
      <c r="F16" s="249"/>
      <c r="G16" s="38">
        <v>7171</v>
      </c>
      <c r="H16" s="38">
        <v>17776</v>
      </c>
      <c r="I16" s="38">
        <v>12074000</v>
      </c>
    </row>
    <row r="17" spans="1:9" ht="12.75" customHeight="1" x14ac:dyDescent="0.25">
      <c r="A17" s="2">
        <v>1999</v>
      </c>
      <c r="B17" s="38">
        <v>2022247</v>
      </c>
      <c r="C17" s="249"/>
      <c r="D17" s="250">
        <v>2510</v>
      </c>
      <c r="E17" s="250">
        <v>10527</v>
      </c>
      <c r="F17" s="249"/>
      <c r="G17" s="38">
        <v>6983</v>
      </c>
      <c r="H17" s="38">
        <v>16626</v>
      </c>
      <c r="I17" s="38">
        <v>12892000</v>
      </c>
    </row>
    <row r="18" spans="1:9" ht="12.75" customHeight="1" x14ac:dyDescent="0.25">
      <c r="A18" s="2">
        <v>2000</v>
      </c>
      <c r="B18" s="38">
        <v>2071409</v>
      </c>
      <c r="C18" s="249"/>
      <c r="D18" s="250">
        <v>2793</v>
      </c>
      <c r="E18" s="250">
        <v>11102</v>
      </c>
      <c r="F18" s="249"/>
      <c r="G18" s="38">
        <v>7329</v>
      </c>
      <c r="H18" s="38">
        <v>15976</v>
      </c>
      <c r="I18" s="38">
        <v>13066000</v>
      </c>
    </row>
    <row r="19" spans="1:9" ht="12.75" customHeight="1" x14ac:dyDescent="0.25">
      <c r="A19" s="2">
        <v>2001</v>
      </c>
      <c r="B19" s="38">
        <v>2091689</v>
      </c>
      <c r="C19" s="249"/>
      <c r="D19" s="250">
        <v>2728</v>
      </c>
      <c r="E19" s="250">
        <v>10915</v>
      </c>
      <c r="F19" s="249"/>
      <c r="G19" s="38">
        <v>7244</v>
      </c>
      <c r="H19" s="38">
        <v>16367</v>
      </c>
      <c r="I19" s="38">
        <v>13328000</v>
      </c>
    </row>
    <row r="20" spans="1:9" ht="12.75" customHeight="1" x14ac:dyDescent="0.25">
      <c r="A20" s="2">
        <v>2002</v>
      </c>
      <c r="B20" s="38">
        <v>2041087</v>
      </c>
      <c r="C20" s="249"/>
      <c r="D20" s="250">
        <v>2871</v>
      </c>
      <c r="E20" s="250">
        <v>11790</v>
      </c>
      <c r="F20" s="249"/>
      <c r="G20" s="38">
        <v>8146</v>
      </c>
      <c r="H20" s="38">
        <v>20224</v>
      </c>
      <c r="I20" s="38">
        <v>13497000</v>
      </c>
    </row>
    <row r="21" spans="1:9" ht="12.75" customHeight="1" x14ac:dyDescent="0.25">
      <c r="A21" s="2">
        <v>2003</v>
      </c>
      <c r="B21" s="250">
        <v>2703237</v>
      </c>
      <c r="C21" s="249"/>
      <c r="D21" s="250">
        <v>2811</v>
      </c>
      <c r="E21" s="250">
        <v>9974</v>
      </c>
      <c r="F21" s="249"/>
      <c r="G21" s="250">
        <v>8051</v>
      </c>
      <c r="H21" s="250">
        <v>18526</v>
      </c>
      <c r="I21" s="250">
        <v>13810000</v>
      </c>
    </row>
    <row r="22" spans="1:9" ht="12.75" customHeight="1" x14ac:dyDescent="0.25">
      <c r="A22" s="2">
        <v>2004</v>
      </c>
      <c r="B22" s="250">
        <v>2621447</v>
      </c>
      <c r="C22" s="249"/>
      <c r="D22" s="203">
        <v>2840</v>
      </c>
      <c r="E22" s="250">
        <v>12464</v>
      </c>
      <c r="F22" s="249"/>
      <c r="G22" s="251">
        <v>7083</v>
      </c>
      <c r="H22" s="250">
        <v>14806</v>
      </c>
      <c r="I22" s="250">
        <v>13556000</v>
      </c>
    </row>
    <row r="23" spans="1:9" ht="12.75" customHeight="1" x14ac:dyDescent="0.25">
      <c r="A23" s="2">
        <v>2005</v>
      </c>
      <c r="B23" s="250">
        <v>2653776</v>
      </c>
      <c r="C23" s="21"/>
      <c r="D23" s="203">
        <v>2924</v>
      </c>
      <c r="E23" s="250">
        <v>11979</v>
      </c>
      <c r="F23" s="21"/>
      <c r="G23" s="251">
        <v>7488</v>
      </c>
      <c r="H23" s="250">
        <v>15336</v>
      </c>
      <c r="I23" s="249">
        <v>13694000</v>
      </c>
    </row>
    <row r="24" spans="1:9" ht="12.75" customHeight="1" x14ac:dyDescent="0.25">
      <c r="A24" s="2">
        <v>2006</v>
      </c>
      <c r="B24" s="252">
        <v>2853187</v>
      </c>
      <c r="C24" s="21"/>
      <c r="D24" s="203">
        <v>3145</v>
      </c>
      <c r="E24" s="252">
        <v>11791</v>
      </c>
      <c r="F24" s="21"/>
      <c r="G24" s="251">
        <v>7389</v>
      </c>
      <c r="H24" s="252">
        <v>15804</v>
      </c>
      <c r="I24" s="250">
        <v>13803000</v>
      </c>
    </row>
    <row r="25" spans="1:9" ht="12.75" customHeight="1" x14ac:dyDescent="0.25">
      <c r="A25" s="2">
        <v>2007</v>
      </c>
      <c r="B25" s="253">
        <v>2500000</v>
      </c>
      <c r="C25" s="21"/>
      <c r="D25" s="203">
        <v>2725</v>
      </c>
      <c r="E25" s="254">
        <v>13728</v>
      </c>
      <c r="G25" s="251">
        <v>6810</v>
      </c>
      <c r="H25" s="255">
        <v>13288</v>
      </c>
      <c r="I25" s="253">
        <v>13813000</v>
      </c>
    </row>
    <row r="26" spans="1:9" ht="12.75" customHeight="1" x14ac:dyDescent="0.25">
      <c r="A26" s="2">
        <v>2008</v>
      </c>
      <c r="B26" s="253">
        <v>2570000</v>
      </c>
      <c r="C26" s="21"/>
      <c r="D26" s="203">
        <v>2257</v>
      </c>
      <c r="E26" s="254">
        <v>12657</v>
      </c>
      <c r="G26" s="251">
        <v>5414</v>
      </c>
      <c r="H26" s="255">
        <v>11437</v>
      </c>
      <c r="I26" s="249">
        <v>14140000</v>
      </c>
    </row>
    <row r="27" spans="1:9" ht="12.75" customHeight="1" x14ac:dyDescent="0.25">
      <c r="A27" s="2">
        <v>2009</v>
      </c>
      <c r="B27" s="253">
        <v>2457633</v>
      </c>
      <c r="C27" s="21"/>
      <c r="D27" s="203">
        <v>2671</v>
      </c>
      <c r="E27" s="255">
        <v>9289</v>
      </c>
      <c r="G27" s="251">
        <v>7565</v>
      </c>
      <c r="H27" s="255">
        <v>15088</v>
      </c>
      <c r="I27" s="256">
        <v>13803000</v>
      </c>
    </row>
    <row r="28" spans="1:9" ht="12.75" customHeight="1" x14ac:dyDescent="0.25">
      <c r="A28" s="2">
        <v>2010</v>
      </c>
      <c r="B28" s="253">
        <v>2329602</v>
      </c>
      <c r="C28" s="21"/>
      <c r="D28" s="203">
        <v>2806</v>
      </c>
      <c r="E28" s="255">
        <v>8832</v>
      </c>
      <c r="G28" s="251">
        <v>7689</v>
      </c>
      <c r="H28" s="255">
        <v>16343</v>
      </c>
      <c r="I28" s="256">
        <v>13803000</v>
      </c>
    </row>
    <row r="29" spans="1:9" ht="12.75" customHeight="1" x14ac:dyDescent="0.3">
      <c r="A29" s="2">
        <v>2011</v>
      </c>
      <c r="B29" s="257">
        <v>2369485</v>
      </c>
      <c r="C29" s="21"/>
      <c r="D29" s="203">
        <v>2428</v>
      </c>
      <c r="E29" s="255">
        <v>9530</v>
      </c>
      <c r="F29" s="3"/>
      <c r="G29" s="255">
        <v>6240</v>
      </c>
      <c r="H29" s="255">
        <v>14138</v>
      </c>
      <c r="I29" s="38">
        <v>14499800</v>
      </c>
    </row>
    <row r="30" spans="1:9" ht="12.75" customHeight="1" x14ac:dyDescent="0.3">
      <c r="A30" s="2">
        <v>2012</v>
      </c>
      <c r="B30" s="257">
        <v>2783686</v>
      </c>
      <c r="C30" s="21"/>
      <c r="D30" s="203">
        <v>2424</v>
      </c>
      <c r="E30" s="255">
        <v>11056</v>
      </c>
      <c r="F30" s="3"/>
      <c r="G30" s="251">
        <v>5516</v>
      </c>
      <c r="H30" s="255">
        <v>14743</v>
      </c>
      <c r="I30" s="38">
        <v>14499800</v>
      </c>
    </row>
    <row r="31" spans="1:9" ht="12.75" customHeight="1" x14ac:dyDescent="0.3">
      <c r="A31" s="2">
        <v>2013</v>
      </c>
      <c r="B31" s="257">
        <v>2885131</v>
      </c>
      <c r="C31" s="21"/>
      <c r="D31" s="203">
        <v>2426</v>
      </c>
      <c r="E31" s="255">
        <v>12181</v>
      </c>
      <c r="F31" s="3"/>
      <c r="G31" s="251">
        <v>4854</v>
      </c>
      <c r="H31" s="255">
        <v>13334</v>
      </c>
      <c r="I31" s="38">
        <v>14499800</v>
      </c>
    </row>
    <row r="32" spans="1:9" ht="12.75" customHeight="1" x14ac:dyDescent="0.3">
      <c r="A32" s="2">
        <v>2014</v>
      </c>
      <c r="B32" s="257">
        <v>2934268</v>
      </c>
      <c r="C32" s="21"/>
      <c r="D32" s="203">
        <v>2259</v>
      </c>
      <c r="E32" s="255">
        <v>10452</v>
      </c>
      <c r="F32" s="3"/>
      <c r="G32" s="251">
        <v>5292</v>
      </c>
      <c r="H32" s="255">
        <v>13512</v>
      </c>
      <c r="I32" s="38">
        <v>13894800</v>
      </c>
    </row>
    <row r="33" spans="1:10" ht="12.75" customHeight="1" x14ac:dyDescent="0.25">
      <c r="A33" s="2">
        <v>2015</v>
      </c>
      <c r="B33" s="258">
        <v>2885131</v>
      </c>
      <c r="C33" s="21"/>
      <c r="D33" s="203">
        <v>2046</v>
      </c>
      <c r="E33" s="255">
        <v>9702</v>
      </c>
      <c r="F33" s="21"/>
      <c r="G33" s="251">
        <v>4918</v>
      </c>
      <c r="H33" s="255">
        <v>12187</v>
      </c>
      <c r="I33" s="38">
        <v>13974400</v>
      </c>
    </row>
    <row r="34" spans="1:10" ht="12.75" customHeight="1" x14ac:dyDescent="0.25">
      <c r="A34" s="2">
        <v>2016</v>
      </c>
      <c r="B34" s="258">
        <v>2934268</v>
      </c>
      <c r="C34" s="21"/>
      <c r="D34" s="203">
        <v>2108</v>
      </c>
      <c r="E34" s="255">
        <v>9691</v>
      </c>
      <c r="F34" s="21"/>
      <c r="G34" s="251">
        <v>4081</v>
      </c>
      <c r="H34" s="255">
        <v>9874</v>
      </c>
      <c r="I34" s="38">
        <v>14037400</v>
      </c>
    </row>
    <row r="35" spans="1:10" ht="12.75" customHeight="1" x14ac:dyDescent="0.25">
      <c r="A35" s="2">
        <v>2017</v>
      </c>
      <c r="B35" s="258">
        <v>3043685</v>
      </c>
      <c r="C35" s="21"/>
      <c r="D35" s="203">
        <v>2260</v>
      </c>
      <c r="E35" s="255">
        <v>10476</v>
      </c>
      <c r="F35" s="21"/>
      <c r="G35" s="251">
        <v>4403</v>
      </c>
      <c r="H35" s="255">
        <v>9812</v>
      </c>
      <c r="I35" s="38">
        <v>14037400</v>
      </c>
    </row>
    <row r="36" spans="1:10" ht="12.75" customHeight="1" x14ac:dyDescent="0.25">
      <c r="A36" s="259">
        <v>2018</v>
      </c>
      <c r="B36" s="203">
        <v>3136376</v>
      </c>
      <c r="C36" s="203"/>
      <c r="D36" s="203">
        <v>2708</v>
      </c>
      <c r="E36" s="203">
        <v>13385</v>
      </c>
      <c r="F36" s="203"/>
      <c r="G36" s="203">
        <v>4256</v>
      </c>
      <c r="H36" s="203">
        <v>9478</v>
      </c>
      <c r="I36" s="112">
        <v>14037400</v>
      </c>
    </row>
    <row r="37" spans="1:10" ht="12.75" customHeight="1" x14ac:dyDescent="0.25">
      <c r="A37" s="3"/>
      <c r="B37" s="3"/>
      <c r="C37" s="3"/>
      <c r="D37" s="3"/>
      <c r="E37" s="3"/>
      <c r="I37" s="3"/>
    </row>
    <row r="38" spans="1:10" ht="14.25" customHeight="1" x14ac:dyDescent="0.25">
      <c r="A38" s="380" t="s">
        <v>509</v>
      </c>
      <c r="B38" s="380"/>
      <c r="C38" s="380"/>
      <c r="D38" s="380"/>
      <c r="E38" s="380"/>
      <c r="F38" s="380"/>
      <c r="G38" s="380"/>
      <c r="H38" s="380"/>
      <c r="I38" s="380"/>
      <c r="J38" s="39"/>
    </row>
    <row r="39" spans="1:10" ht="14.85" customHeight="1" x14ac:dyDescent="0.25">
      <c r="A39" s="400" t="s">
        <v>510</v>
      </c>
      <c r="B39" s="400"/>
      <c r="C39" s="400"/>
      <c r="D39" s="400"/>
      <c r="E39" s="400"/>
      <c r="F39" s="400"/>
      <c r="G39" s="400"/>
      <c r="H39" s="400"/>
      <c r="I39" s="400"/>
      <c r="J39" s="260"/>
    </row>
    <row r="40" spans="1:10" ht="14.85" customHeight="1" x14ac:dyDescent="0.25">
      <c r="A40" s="400" t="s">
        <v>511</v>
      </c>
      <c r="B40" s="400"/>
      <c r="C40" s="400"/>
      <c r="D40" s="400"/>
      <c r="E40" s="400"/>
      <c r="F40" s="400"/>
      <c r="G40" s="400"/>
      <c r="H40" s="400"/>
      <c r="I40" s="400"/>
      <c r="J40" s="260"/>
    </row>
    <row r="41" spans="1:10" ht="14.25" customHeight="1" x14ac:dyDescent="0.25">
      <c r="A41" s="380" t="s">
        <v>512</v>
      </c>
      <c r="B41" s="380"/>
      <c r="C41" s="380"/>
      <c r="D41" s="380"/>
      <c r="E41" s="380"/>
      <c r="F41" s="380"/>
      <c r="G41" s="380"/>
      <c r="H41" s="380"/>
      <c r="I41" s="380"/>
      <c r="J41" s="260"/>
    </row>
    <row r="42" spans="1:10" ht="14.85" customHeight="1" x14ac:dyDescent="0.25">
      <c r="A42" s="400" t="s">
        <v>513</v>
      </c>
      <c r="B42" s="400"/>
      <c r="C42" s="400"/>
      <c r="D42" s="400"/>
      <c r="E42" s="400"/>
      <c r="F42" s="400"/>
      <c r="G42" s="400"/>
      <c r="H42" s="400"/>
      <c r="I42" s="400"/>
    </row>
    <row r="43" spans="1:10" x14ac:dyDescent="0.25">
      <c r="A43" s="245"/>
      <c r="B43" s="245"/>
      <c r="C43" s="245"/>
      <c r="D43" s="245"/>
      <c r="E43" s="245"/>
      <c r="F43" s="245"/>
      <c r="G43" s="245"/>
      <c r="H43" s="245"/>
      <c r="I43" s="245"/>
    </row>
    <row r="44" spans="1:10" ht="14.85" customHeight="1" x14ac:dyDescent="0.25">
      <c r="A44" s="373" t="s">
        <v>41</v>
      </c>
      <c r="B44" s="373"/>
      <c r="C44" s="2"/>
      <c r="D44" s="2"/>
      <c r="E44" s="2"/>
      <c r="F44" s="2"/>
      <c r="G44" s="2"/>
      <c r="H44" s="2"/>
      <c r="I44" s="2"/>
    </row>
    <row r="46" spans="1:10" ht="14.25" customHeight="1" x14ac:dyDescent="0.25">
      <c r="A46" s="373" t="s">
        <v>514</v>
      </c>
      <c r="B46" s="373"/>
      <c r="C46" s="3"/>
      <c r="D46" s="3"/>
      <c r="E46" s="3"/>
      <c r="F46" s="3"/>
      <c r="G46" s="3"/>
      <c r="H46" s="3"/>
      <c r="I46" s="3"/>
    </row>
  </sheetData>
  <mergeCells count="13">
    <mergeCell ref="A1:I1"/>
    <mergeCell ref="A2:I2"/>
    <mergeCell ref="D4:E4"/>
    <mergeCell ref="G4:H4"/>
    <mergeCell ref="D5:E5"/>
    <mergeCell ref="G5:H5"/>
    <mergeCell ref="A46:B46"/>
    <mergeCell ref="A38:I38"/>
    <mergeCell ref="A39:I39"/>
    <mergeCell ref="A40:I40"/>
    <mergeCell ref="A41:I41"/>
    <mergeCell ref="A42:I42"/>
    <mergeCell ref="A44:B44"/>
  </mergeCells>
  <printOptions horizontalCentered="1"/>
  <pageMargins left="0.5" right="0.5" top="0.5" bottom="0.5" header="0.3" footer="0.3"/>
  <pageSetup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opLeftCell="A13" zoomScaleNormal="100" workbookViewId="0">
      <selection sqref="A1:M1"/>
    </sheetView>
  </sheetViews>
  <sheetFormatPr defaultColWidth="9.28515625" defaultRowHeight="13.2" x14ac:dyDescent="0.25"/>
  <cols>
    <col min="1" max="1" width="33.42578125" style="36" customWidth="1"/>
    <col min="2" max="12" width="11.28515625" style="36" customWidth="1"/>
    <col min="13" max="13" width="2.85546875" style="36" customWidth="1"/>
    <col min="14" max="16384" width="9.28515625" style="36"/>
  </cols>
  <sheetData>
    <row r="1" spans="1:15" x14ac:dyDescent="0.25">
      <c r="A1" s="376" t="s">
        <v>515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5" x14ac:dyDescent="0.25">
      <c r="A2" s="377" t="s">
        <v>516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3" spans="1:1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5" x14ac:dyDescent="0.25">
      <c r="A4" s="378" t="s">
        <v>163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</row>
    <row r="5" spans="1:15" x14ac:dyDescent="0.25">
      <c r="A5" s="4"/>
      <c r="B5" s="3"/>
      <c r="C5" s="3"/>
      <c r="D5" s="3"/>
      <c r="E5" s="3"/>
      <c r="F5" s="3"/>
      <c r="G5" s="3"/>
      <c r="H5" s="3"/>
      <c r="I5" s="3"/>
      <c r="J5" s="3"/>
    </row>
    <row r="6" spans="1:15" ht="12.75" customHeight="1" x14ac:dyDescent="0.25">
      <c r="A6" s="94" t="s">
        <v>4</v>
      </c>
      <c r="B6" s="67">
        <v>2008</v>
      </c>
      <c r="C6" s="67">
        <v>2009</v>
      </c>
      <c r="D6" s="67">
        <v>2010</v>
      </c>
      <c r="E6" s="67">
        <v>2011</v>
      </c>
      <c r="F6" s="67">
        <v>2012</v>
      </c>
      <c r="G6" s="67">
        <v>2013</v>
      </c>
      <c r="H6" s="67">
        <v>2014</v>
      </c>
      <c r="I6" s="67">
        <v>2015</v>
      </c>
      <c r="J6" s="67">
        <v>2016</v>
      </c>
      <c r="K6" s="67">
        <v>2017</v>
      </c>
      <c r="L6" s="67">
        <v>2018</v>
      </c>
    </row>
    <row r="7" spans="1:15" ht="12.75" customHeight="1" x14ac:dyDescent="0.25">
      <c r="A7" s="3"/>
      <c r="E7" s="303"/>
      <c r="F7" s="304"/>
      <c r="G7" s="304"/>
      <c r="H7" s="304"/>
      <c r="I7" s="304"/>
      <c r="J7" s="304"/>
      <c r="K7" s="304"/>
      <c r="L7" s="304"/>
    </row>
    <row r="8" spans="1:15" ht="14.25" customHeight="1" x14ac:dyDescent="0.25">
      <c r="A8" s="50" t="s">
        <v>517</v>
      </c>
      <c r="B8" s="14">
        <v>187139</v>
      </c>
      <c r="C8" s="14">
        <v>323245</v>
      </c>
      <c r="D8" s="14">
        <v>300612</v>
      </c>
      <c r="E8" s="14">
        <v>241313</v>
      </c>
      <c r="F8" s="14">
        <v>226233</v>
      </c>
      <c r="G8" s="14">
        <v>204868</v>
      </c>
      <c r="H8" s="14">
        <v>189408</v>
      </c>
      <c r="I8" s="261">
        <v>165507</v>
      </c>
      <c r="J8" s="261">
        <v>160028</v>
      </c>
      <c r="K8" s="261">
        <v>151050</v>
      </c>
      <c r="L8" s="261">
        <v>137564</v>
      </c>
      <c r="N8" s="37"/>
      <c r="O8" s="37"/>
    </row>
    <row r="9" spans="1:15" ht="12.75" customHeight="1" x14ac:dyDescent="0.25">
      <c r="A9" s="49" t="s">
        <v>518</v>
      </c>
      <c r="B9" s="103">
        <v>180293</v>
      </c>
      <c r="C9" s="45">
        <v>312358</v>
      </c>
      <c r="D9" s="45">
        <v>287851</v>
      </c>
      <c r="E9" s="262">
        <v>230998</v>
      </c>
      <c r="F9" s="262">
        <v>215722</v>
      </c>
      <c r="G9" s="262">
        <v>194780</v>
      </c>
      <c r="H9" s="261">
        <v>180724</v>
      </c>
      <c r="I9" s="261">
        <v>158080</v>
      </c>
      <c r="J9" s="261">
        <v>152126</v>
      </c>
      <c r="K9" s="261">
        <v>144231</v>
      </c>
      <c r="L9" s="261">
        <v>131121</v>
      </c>
    </row>
    <row r="10" spans="1:15" ht="12.75" customHeight="1" x14ac:dyDescent="0.25">
      <c r="A10" s="49" t="s">
        <v>519</v>
      </c>
      <c r="B10" s="103">
        <v>6845</v>
      </c>
      <c r="C10" s="45">
        <v>10887</v>
      </c>
      <c r="D10" s="45">
        <v>12761</v>
      </c>
      <c r="E10" s="262">
        <v>10315</v>
      </c>
      <c r="F10" s="262">
        <v>10511</v>
      </c>
      <c r="G10" s="262">
        <v>10088</v>
      </c>
      <c r="H10" s="261">
        <v>8684</v>
      </c>
      <c r="I10" s="103">
        <v>7527</v>
      </c>
      <c r="J10" s="103">
        <f>J8-J9</f>
        <v>7902</v>
      </c>
      <c r="K10" s="103">
        <v>6818</v>
      </c>
      <c r="L10" s="103">
        <v>6443</v>
      </c>
    </row>
    <row r="11" spans="1:15" ht="12.75" customHeight="1" x14ac:dyDescent="0.25">
      <c r="A11" s="49" t="s">
        <v>520</v>
      </c>
      <c r="B11" s="103">
        <v>1080</v>
      </c>
      <c r="C11" s="45">
        <v>1145</v>
      </c>
      <c r="D11" s="45">
        <v>1555</v>
      </c>
      <c r="E11" s="262">
        <v>2034</v>
      </c>
      <c r="F11" s="262">
        <v>1868</v>
      </c>
      <c r="G11" s="262">
        <v>1633</v>
      </c>
      <c r="H11" s="261">
        <v>2287</v>
      </c>
      <c r="I11" s="262">
        <v>1273</v>
      </c>
      <c r="J11" s="262">
        <v>1092</v>
      </c>
      <c r="K11" s="262">
        <v>972</v>
      </c>
      <c r="L11" s="262">
        <v>909</v>
      </c>
    </row>
    <row r="12" spans="1:15" ht="12.75" customHeight="1" x14ac:dyDescent="0.25">
      <c r="A12" s="49" t="s">
        <v>521</v>
      </c>
      <c r="B12" s="103">
        <v>2830</v>
      </c>
      <c r="C12" s="45">
        <v>2996</v>
      </c>
      <c r="D12" s="45">
        <v>4128</v>
      </c>
      <c r="E12" s="262">
        <v>4372</v>
      </c>
      <c r="F12" s="262">
        <v>5072</v>
      </c>
      <c r="G12" s="262">
        <v>4642</v>
      </c>
      <c r="H12" s="261">
        <v>3896</v>
      </c>
      <c r="I12" s="262">
        <v>3306</v>
      </c>
      <c r="J12" s="262">
        <v>2502</v>
      </c>
      <c r="K12" s="262">
        <v>1946</v>
      </c>
      <c r="L12" s="262">
        <v>1491</v>
      </c>
    </row>
    <row r="13" spans="1:15" ht="14.25" customHeight="1" x14ac:dyDescent="0.25">
      <c r="A13" s="49" t="s">
        <v>522</v>
      </c>
      <c r="B13" s="263">
        <v>808.8</v>
      </c>
      <c r="C13" s="264">
        <v>1795.9</v>
      </c>
      <c r="D13" s="264">
        <v>2330.6999999999998</v>
      </c>
      <c r="E13" s="264">
        <v>1451.2</v>
      </c>
      <c r="F13" s="264">
        <v>1372.4</v>
      </c>
      <c r="G13" s="264">
        <v>1197.5999999999999</v>
      </c>
      <c r="H13" s="264">
        <v>1114.3</v>
      </c>
      <c r="I13" s="36">
        <v>965.3</v>
      </c>
      <c r="J13" s="36">
        <v>969.5</v>
      </c>
      <c r="K13" s="36">
        <v>966.9</v>
      </c>
      <c r="L13" s="265">
        <v>1026.0999999999999</v>
      </c>
      <c r="N13" s="264"/>
    </row>
    <row r="14" spans="1:15" ht="12.75" customHeight="1" x14ac:dyDescent="0.25">
      <c r="A14" s="50" t="s">
        <v>523</v>
      </c>
      <c r="B14" s="263">
        <v>766</v>
      </c>
      <c r="C14" s="266">
        <v>2069.1999999999998</v>
      </c>
      <c r="D14" s="266">
        <v>3103.9</v>
      </c>
      <c r="E14" s="267">
        <v>2141.7000000000003</v>
      </c>
      <c r="F14" s="267">
        <v>1643.3999999999999</v>
      </c>
      <c r="G14" s="268">
        <v>1227.8999999999999</v>
      </c>
      <c r="H14" s="264">
        <v>1076.3999999999999</v>
      </c>
      <c r="I14" s="36">
        <v>909.7</v>
      </c>
      <c r="J14" s="36">
        <v>916.7</v>
      </c>
      <c r="K14" s="36">
        <v>912.7</v>
      </c>
      <c r="L14" s="36">
        <v>956</v>
      </c>
    </row>
    <row r="15" spans="1:15" ht="14.25" customHeight="1" x14ac:dyDescent="0.25">
      <c r="A15" s="49" t="s">
        <v>524</v>
      </c>
      <c r="B15" s="263">
        <v>766</v>
      </c>
      <c r="C15" s="269">
        <v>1697.4</v>
      </c>
      <c r="D15" s="269">
        <v>2157.6</v>
      </c>
      <c r="E15" s="267">
        <v>1343.4</v>
      </c>
      <c r="F15" s="267">
        <v>1281.0999999999999</v>
      </c>
      <c r="G15" s="270">
        <v>1123.3</v>
      </c>
      <c r="H15" s="271">
        <v>1048.3</v>
      </c>
      <c r="I15" s="36">
        <v>909.7</v>
      </c>
      <c r="J15" s="36">
        <v>916.7</v>
      </c>
      <c r="K15" s="36">
        <v>912.7</v>
      </c>
      <c r="L15" s="36">
        <v>956</v>
      </c>
    </row>
    <row r="16" spans="1:15" ht="14.25" customHeight="1" x14ac:dyDescent="0.25">
      <c r="A16" s="49" t="s">
        <v>525</v>
      </c>
      <c r="B16" s="93" t="s">
        <v>604</v>
      </c>
      <c r="C16" s="269">
        <v>19.3</v>
      </c>
      <c r="D16" s="269">
        <v>135.80000000000001</v>
      </c>
      <c r="E16" s="267">
        <v>366.5</v>
      </c>
      <c r="F16" s="267">
        <v>189.5</v>
      </c>
      <c r="G16" s="93" t="s">
        <v>604</v>
      </c>
      <c r="H16" s="93" t="s">
        <v>604</v>
      </c>
      <c r="I16" s="93" t="s">
        <v>604</v>
      </c>
      <c r="J16" s="93" t="s">
        <v>604</v>
      </c>
      <c r="K16" s="93" t="s">
        <v>290</v>
      </c>
      <c r="L16" s="93" t="s">
        <v>604</v>
      </c>
    </row>
    <row r="17" spans="1:13" ht="14.25" customHeight="1" x14ac:dyDescent="0.25">
      <c r="A17" s="49" t="s">
        <v>603</v>
      </c>
      <c r="B17" s="93" t="s">
        <v>604</v>
      </c>
      <c r="C17" s="269">
        <v>352.5</v>
      </c>
      <c r="D17" s="269">
        <v>810.5</v>
      </c>
      <c r="E17" s="267">
        <v>431.8</v>
      </c>
      <c r="F17" s="267">
        <v>172.8</v>
      </c>
      <c r="G17" s="270">
        <v>104.6</v>
      </c>
      <c r="H17" s="263">
        <v>28.1</v>
      </c>
      <c r="I17" s="93" t="s">
        <v>604</v>
      </c>
      <c r="J17" s="93" t="s">
        <v>604</v>
      </c>
      <c r="K17" s="93" t="s">
        <v>604</v>
      </c>
      <c r="L17" s="93" t="s">
        <v>604</v>
      </c>
    </row>
    <row r="18" spans="1:13" ht="12.75" customHeight="1" x14ac:dyDescent="0.25">
      <c r="A18" s="50" t="s">
        <v>526</v>
      </c>
      <c r="B18" s="263">
        <v>29.5</v>
      </c>
      <c r="C18" s="266">
        <v>47</v>
      </c>
      <c r="D18" s="266">
        <v>82.7</v>
      </c>
      <c r="E18" s="267">
        <v>83.9</v>
      </c>
      <c r="F18" s="267">
        <v>84.7</v>
      </c>
      <c r="G18" s="268">
        <v>68.599999999999994</v>
      </c>
      <c r="H18" s="268">
        <v>58.5</v>
      </c>
      <c r="I18" s="36">
        <v>46.8</v>
      </c>
      <c r="J18" s="36">
        <v>36.299999999999997</v>
      </c>
      <c r="K18" s="36">
        <v>29.8</v>
      </c>
      <c r="L18" s="36">
        <v>28.4</v>
      </c>
    </row>
    <row r="19" spans="1:13" ht="12.75" customHeight="1" x14ac:dyDescent="0.25">
      <c r="A19" s="49" t="s">
        <v>527</v>
      </c>
      <c r="B19" s="263">
        <v>7.9</v>
      </c>
      <c r="C19" s="266">
        <v>12.1</v>
      </c>
      <c r="D19" s="266">
        <v>18.3</v>
      </c>
      <c r="E19" s="267">
        <v>21.2</v>
      </c>
      <c r="F19" s="267">
        <v>18.900000000000002</v>
      </c>
      <c r="G19" s="268">
        <v>14.299999999999999</v>
      </c>
      <c r="H19" s="264">
        <v>14.600000000000001</v>
      </c>
      <c r="I19" s="36">
        <v>10.9</v>
      </c>
      <c r="J19" s="36">
        <v>9.1</v>
      </c>
      <c r="K19" s="36">
        <v>8.8000000000000007</v>
      </c>
      <c r="L19" s="36">
        <v>9.4</v>
      </c>
    </row>
    <row r="20" spans="1:13" ht="14.25" customHeight="1" x14ac:dyDescent="0.25">
      <c r="A20" s="49" t="s">
        <v>524</v>
      </c>
      <c r="B20" s="263">
        <v>7.9</v>
      </c>
      <c r="C20" s="269">
        <v>9</v>
      </c>
      <c r="D20" s="269">
        <v>13.8</v>
      </c>
      <c r="E20" s="267">
        <v>16.899999999999999</v>
      </c>
      <c r="F20" s="267">
        <v>15.3</v>
      </c>
      <c r="G20" s="270">
        <v>13.2</v>
      </c>
      <c r="H20" s="263">
        <v>14.3</v>
      </c>
      <c r="I20" s="36">
        <v>10.9</v>
      </c>
      <c r="J20" s="36">
        <v>9.1</v>
      </c>
      <c r="K20" s="36">
        <v>8.8000000000000007</v>
      </c>
      <c r="L20" s="36">
        <v>9.4</v>
      </c>
    </row>
    <row r="21" spans="1:13" ht="14.25" customHeight="1" x14ac:dyDescent="0.25">
      <c r="A21" s="49" t="s">
        <v>525</v>
      </c>
      <c r="B21" s="272" t="s">
        <v>290</v>
      </c>
      <c r="C21" s="269">
        <v>0.2</v>
      </c>
      <c r="D21" s="269">
        <v>1</v>
      </c>
      <c r="E21" s="267">
        <v>1.6</v>
      </c>
      <c r="F21" s="267">
        <v>1.6</v>
      </c>
      <c r="G21" s="272" t="s">
        <v>290</v>
      </c>
      <c r="H21" s="93" t="s">
        <v>290</v>
      </c>
      <c r="I21" s="93" t="s">
        <v>290</v>
      </c>
      <c r="J21" s="93" t="s">
        <v>290</v>
      </c>
      <c r="K21" s="93" t="s">
        <v>290</v>
      </c>
      <c r="L21" s="93" t="s">
        <v>290</v>
      </c>
    </row>
    <row r="22" spans="1:13" ht="14.25" customHeight="1" x14ac:dyDescent="0.25">
      <c r="A22" s="49" t="s">
        <v>605</v>
      </c>
      <c r="B22" s="93" t="s">
        <v>604</v>
      </c>
      <c r="C22" s="269">
        <v>2.9</v>
      </c>
      <c r="D22" s="269">
        <v>3.5</v>
      </c>
      <c r="E22" s="267">
        <v>2.7</v>
      </c>
      <c r="F22" s="267">
        <v>2</v>
      </c>
      <c r="G22" s="270">
        <v>1.1000000000000001</v>
      </c>
      <c r="H22" s="263">
        <v>0.3</v>
      </c>
      <c r="I22" s="93" t="s">
        <v>290</v>
      </c>
      <c r="J22" s="93" t="s">
        <v>290</v>
      </c>
      <c r="K22" s="93" t="s">
        <v>290</v>
      </c>
      <c r="L22" s="93" t="s">
        <v>290</v>
      </c>
    </row>
    <row r="23" spans="1:13" ht="12.75" customHeight="1" x14ac:dyDescent="0.25">
      <c r="A23" s="49" t="s">
        <v>528</v>
      </c>
      <c r="B23" s="263">
        <v>21.6</v>
      </c>
      <c r="C23" s="266">
        <v>34.9</v>
      </c>
      <c r="D23" s="266">
        <v>64.400000000000006</v>
      </c>
      <c r="E23" s="267">
        <v>62.7</v>
      </c>
      <c r="F23" s="267">
        <v>65.8</v>
      </c>
      <c r="G23" s="268">
        <v>54.3</v>
      </c>
      <c r="H23" s="264">
        <v>43.9</v>
      </c>
      <c r="I23" s="36">
        <v>35.9</v>
      </c>
      <c r="J23" s="36">
        <v>27.2</v>
      </c>
      <c r="K23" s="302">
        <v>21</v>
      </c>
      <c r="L23" s="302">
        <v>19</v>
      </c>
    </row>
    <row r="24" spans="1:13" ht="14.25" customHeight="1" x14ac:dyDescent="0.25">
      <c r="A24" s="49" t="s">
        <v>524</v>
      </c>
      <c r="B24" s="263">
        <v>21.6</v>
      </c>
      <c r="C24" s="269">
        <v>26.2</v>
      </c>
      <c r="D24" s="269">
        <v>46.7</v>
      </c>
      <c r="E24" s="267">
        <v>43.5</v>
      </c>
      <c r="F24" s="267">
        <v>53.3</v>
      </c>
      <c r="G24" s="268">
        <v>48.9</v>
      </c>
      <c r="H24" s="264">
        <v>42.4</v>
      </c>
      <c r="I24" s="36">
        <v>35.9</v>
      </c>
      <c r="J24" s="36">
        <v>27.2</v>
      </c>
      <c r="K24" s="302">
        <v>21</v>
      </c>
      <c r="L24" s="302">
        <v>19</v>
      </c>
    </row>
    <row r="25" spans="1:13" ht="14.25" customHeight="1" x14ac:dyDescent="0.25">
      <c r="A25" s="49" t="s">
        <v>525</v>
      </c>
      <c r="B25" s="272" t="s">
        <v>290</v>
      </c>
      <c r="C25" s="269">
        <v>0.3</v>
      </c>
      <c r="D25" s="269">
        <v>2.6</v>
      </c>
      <c r="E25" s="267">
        <v>6.1</v>
      </c>
      <c r="F25" s="267">
        <v>5.9</v>
      </c>
      <c r="G25" s="93" t="s">
        <v>604</v>
      </c>
      <c r="H25" s="281" t="s">
        <v>290</v>
      </c>
      <c r="I25" s="93" t="s">
        <v>604</v>
      </c>
      <c r="J25" s="93" t="s">
        <v>290</v>
      </c>
      <c r="K25" s="93" t="s">
        <v>290</v>
      </c>
      <c r="L25" s="93" t="s">
        <v>290</v>
      </c>
    </row>
    <row r="26" spans="1:13" ht="14.25" customHeight="1" x14ac:dyDescent="0.25">
      <c r="A26" s="49" t="s">
        <v>605</v>
      </c>
      <c r="B26" s="272" t="s">
        <v>290</v>
      </c>
      <c r="C26" s="269">
        <v>8.4</v>
      </c>
      <c r="D26" s="269">
        <v>15.1</v>
      </c>
      <c r="E26" s="267">
        <v>13.1</v>
      </c>
      <c r="F26" s="267">
        <v>6.6</v>
      </c>
      <c r="G26" s="268">
        <v>5.4</v>
      </c>
      <c r="H26" s="264">
        <v>1.5</v>
      </c>
      <c r="I26" s="93" t="s">
        <v>604</v>
      </c>
      <c r="J26" s="93" t="s">
        <v>290</v>
      </c>
      <c r="K26" s="93" t="s">
        <v>290</v>
      </c>
      <c r="L26" s="93" t="s">
        <v>290</v>
      </c>
    </row>
    <row r="27" spans="1:13" ht="12.75" customHeight="1" x14ac:dyDescent="0.25">
      <c r="A27" s="49" t="s">
        <v>529</v>
      </c>
      <c r="B27" s="263">
        <v>4000.5</v>
      </c>
      <c r="C27" s="269">
        <v>3398.8</v>
      </c>
      <c r="D27" s="273">
        <v>2316.3000000000002</v>
      </c>
      <c r="E27" s="267">
        <v>2545.1</v>
      </c>
      <c r="F27" s="267">
        <v>2626.1</v>
      </c>
      <c r="G27" s="274">
        <v>2823.8</v>
      </c>
      <c r="H27" s="274">
        <v>3171.5</v>
      </c>
      <c r="I27" s="274">
        <v>3633.4</v>
      </c>
      <c r="J27" s="274">
        <v>4003.5</v>
      </c>
      <c r="K27" s="274">
        <v>4224.1000000000004</v>
      </c>
      <c r="L27" s="274">
        <v>4465.6000000000004</v>
      </c>
    </row>
    <row r="28" spans="1:13" ht="12.75" customHeight="1" x14ac:dyDescent="0.25">
      <c r="A28" s="3"/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</row>
    <row r="29" spans="1:13" ht="14.25" customHeight="1" x14ac:dyDescent="0.25">
      <c r="A29" s="380" t="s">
        <v>530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9"/>
    </row>
    <row r="30" spans="1:13" ht="14.25" customHeight="1" x14ac:dyDescent="0.25">
      <c r="A30" s="373" t="s">
        <v>531</v>
      </c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"/>
    </row>
    <row r="31" spans="1:13" ht="14.25" customHeight="1" x14ac:dyDescent="0.25">
      <c r="A31" s="380" t="s">
        <v>532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9"/>
    </row>
    <row r="32" spans="1:13" ht="14.25" customHeight="1" x14ac:dyDescent="0.25">
      <c r="A32" s="380" t="s">
        <v>606</v>
      </c>
      <c r="B32" s="380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9"/>
    </row>
    <row r="33" spans="1:13" ht="14.25" customHeight="1" x14ac:dyDescent="0.25">
      <c r="A33" s="373" t="s">
        <v>607</v>
      </c>
      <c r="B33" s="373"/>
      <c r="C33" s="373"/>
      <c r="D33" s="373"/>
      <c r="E33" s="373"/>
      <c r="F33" s="373"/>
      <c r="G33" s="373"/>
      <c r="H33" s="373"/>
      <c r="I33" s="373"/>
      <c r="J33" s="373"/>
      <c r="K33" s="373"/>
      <c r="L33" s="373"/>
      <c r="M33" s="3"/>
    </row>
    <row r="34" spans="1:13" ht="14.25" customHeight="1" x14ac:dyDescent="0.25">
      <c r="A34" s="373" t="s">
        <v>602</v>
      </c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"/>
    </row>
    <row r="35" spans="1:13" ht="13.2" customHeight="1" x14ac:dyDescent="0.25">
      <c r="A35" s="373"/>
      <c r="B35" s="373"/>
      <c r="C35" s="373"/>
      <c r="D35" s="373"/>
      <c r="E35" s="373"/>
      <c r="F35" s="373"/>
      <c r="G35" s="373"/>
      <c r="H35" s="373"/>
      <c r="I35" s="373"/>
      <c r="J35" s="31"/>
    </row>
    <row r="36" spans="1:13" ht="12.75" customHeight="1" x14ac:dyDescent="0.25">
      <c r="A36" s="373" t="s">
        <v>533</v>
      </c>
      <c r="B36" s="373"/>
      <c r="C36" s="373"/>
      <c r="D36" s="373"/>
      <c r="E36" s="373"/>
      <c r="F36" s="373"/>
      <c r="G36" s="373"/>
      <c r="H36" s="373"/>
      <c r="I36" s="373"/>
      <c r="J36" s="31"/>
    </row>
  </sheetData>
  <mergeCells count="11">
    <mergeCell ref="A35:I35"/>
    <mergeCell ref="A36:I36"/>
    <mergeCell ref="A32:L32"/>
    <mergeCell ref="A33:L33"/>
    <mergeCell ref="A34:L34"/>
    <mergeCell ref="A31:L31"/>
    <mergeCell ref="A1:M1"/>
    <mergeCell ref="A2:M2"/>
    <mergeCell ref="A4:M4"/>
    <mergeCell ref="A29:L29"/>
    <mergeCell ref="A30:L30"/>
  </mergeCells>
  <printOptions horizontalCentered="1"/>
  <pageMargins left="0.5" right="0.5" top="0.5" bottom="0.5" header="0.3" footer="0.3"/>
  <pageSetup scale="9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41"/>
  <sheetViews>
    <sheetView showGridLines="0" zoomScaleNormal="100" workbookViewId="0">
      <selection sqref="A1:L1"/>
    </sheetView>
  </sheetViews>
  <sheetFormatPr defaultColWidth="9.28515625" defaultRowHeight="13.2" x14ac:dyDescent="0.25"/>
  <cols>
    <col min="1" max="1" width="9.28515625" style="32" customWidth="1"/>
    <col min="2" max="4" width="12.28515625" style="32" customWidth="1"/>
    <col min="5" max="5" width="2.140625" style="32" customWidth="1"/>
    <col min="6" max="10" width="12.28515625" style="32" customWidth="1"/>
    <col min="11" max="11" width="2.140625" style="32" customWidth="1"/>
    <col min="12" max="12" width="12.28515625" style="32" customWidth="1"/>
    <col min="13" max="13" width="2.85546875" style="32" customWidth="1"/>
    <col min="14" max="16384" width="9.28515625" style="32"/>
  </cols>
  <sheetData>
    <row r="1" spans="1:13" x14ac:dyDescent="0.25">
      <c r="A1" s="376" t="s">
        <v>534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"/>
    </row>
    <row r="2" spans="1:13" x14ac:dyDescent="0.25">
      <c r="A2" s="377" t="s">
        <v>492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"/>
    </row>
    <row r="3" spans="1:13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/>
      <c r="B4" s="33"/>
      <c r="C4" s="33"/>
      <c r="D4" s="33"/>
      <c r="E4" s="168"/>
      <c r="F4" s="401" t="s">
        <v>535</v>
      </c>
      <c r="G4" s="401"/>
      <c r="H4" s="401"/>
      <c r="I4" s="401"/>
      <c r="J4" s="401"/>
      <c r="K4" s="168"/>
      <c r="L4" s="4"/>
      <c r="M4" s="4"/>
    </row>
    <row r="5" spans="1:13" ht="14.25" customHeight="1" x14ac:dyDescent="0.25">
      <c r="A5" s="40" t="s">
        <v>494</v>
      </c>
      <c r="B5" s="401" t="s">
        <v>536</v>
      </c>
      <c r="C5" s="401"/>
      <c r="D5" s="401"/>
      <c r="E5" s="276"/>
      <c r="F5" s="4"/>
      <c r="G5" s="277"/>
      <c r="H5" s="277"/>
      <c r="I5" s="277"/>
      <c r="J5" s="278" t="s">
        <v>537</v>
      </c>
      <c r="K5" s="276"/>
      <c r="L5" s="226" t="s">
        <v>471</v>
      </c>
      <c r="M5" s="226"/>
    </row>
    <row r="6" spans="1:13" ht="12.75" customHeight="1" x14ac:dyDescent="0.25">
      <c r="A6" s="40" t="s">
        <v>498</v>
      </c>
      <c r="B6" s="277"/>
      <c r="C6" s="278" t="s">
        <v>538</v>
      </c>
      <c r="D6" s="278" t="s">
        <v>539</v>
      </c>
      <c r="E6" s="226"/>
      <c r="F6" s="4"/>
      <c r="G6" s="4"/>
      <c r="H6" s="4"/>
      <c r="I6" s="4"/>
      <c r="J6" s="226" t="s">
        <v>540</v>
      </c>
      <c r="K6" s="226"/>
      <c r="L6" s="226" t="s">
        <v>541</v>
      </c>
      <c r="M6" s="226"/>
    </row>
    <row r="7" spans="1:13" ht="14.25" customHeight="1" x14ac:dyDescent="0.25">
      <c r="A7" s="94" t="s">
        <v>542</v>
      </c>
      <c r="B7" s="95" t="s">
        <v>174</v>
      </c>
      <c r="C7" s="95" t="s">
        <v>543</v>
      </c>
      <c r="D7" s="95" t="s">
        <v>544</v>
      </c>
      <c r="E7" s="95"/>
      <c r="F7" s="95" t="s">
        <v>174</v>
      </c>
      <c r="G7" s="95" t="s">
        <v>545</v>
      </c>
      <c r="H7" s="95" t="s">
        <v>546</v>
      </c>
      <c r="I7" s="95" t="s">
        <v>547</v>
      </c>
      <c r="J7" s="95" t="s">
        <v>547</v>
      </c>
      <c r="K7" s="95"/>
      <c r="L7" s="95" t="s">
        <v>548</v>
      </c>
    </row>
    <row r="8" spans="1:13" ht="12.75" customHeight="1" x14ac:dyDescent="0.25">
      <c r="A8" s="279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76"/>
    </row>
    <row r="9" spans="1:13" ht="12.75" customHeight="1" x14ac:dyDescent="0.25">
      <c r="A9" s="243">
        <v>1994</v>
      </c>
      <c r="B9" s="38">
        <v>2586000</v>
      </c>
      <c r="C9" s="38">
        <v>1840000</v>
      </c>
      <c r="D9" s="38">
        <v>746000</v>
      </c>
      <c r="E9" s="248"/>
      <c r="F9" s="280">
        <v>858.6</v>
      </c>
      <c r="G9" s="280">
        <v>284.2</v>
      </c>
      <c r="H9" s="280">
        <v>327.8</v>
      </c>
      <c r="I9" s="280">
        <v>93.1</v>
      </c>
      <c r="J9" s="280">
        <v>153.6</v>
      </c>
      <c r="K9" s="248"/>
      <c r="L9" s="250">
        <v>140000</v>
      </c>
      <c r="M9" s="250"/>
    </row>
    <row r="10" spans="1:13" ht="12.75" customHeight="1" x14ac:dyDescent="0.25">
      <c r="A10" s="243">
        <v>1995</v>
      </c>
      <c r="B10" s="38">
        <v>2660000</v>
      </c>
      <c r="C10" s="38">
        <v>1900000</v>
      </c>
      <c r="D10" s="38">
        <v>760000</v>
      </c>
      <c r="E10" s="248"/>
      <c r="F10" s="280">
        <v>887.4</v>
      </c>
      <c r="G10" s="280">
        <v>291.89999999999998</v>
      </c>
      <c r="H10" s="280">
        <v>343.6</v>
      </c>
      <c r="I10" s="280">
        <v>99.6</v>
      </c>
      <c r="J10" s="280">
        <v>152.30000000000001</v>
      </c>
      <c r="K10" s="248"/>
      <c r="L10" s="38">
        <v>149000</v>
      </c>
      <c r="M10" s="250"/>
    </row>
    <row r="11" spans="1:13" ht="12.75" customHeight="1" x14ac:dyDescent="0.25">
      <c r="A11" s="243">
        <v>1996</v>
      </c>
      <c r="B11" s="38">
        <v>2699000</v>
      </c>
      <c r="C11" s="38">
        <v>1950000</v>
      </c>
      <c r="D11" s="38">
        <v>749000</v>
      </c>
      <c r="E11" s="248"/>
      <c r="F11" s="280">
        <v>932.6</v>
      </c>
      <c r="G11" s="280">
        <v>313.3</v>
      </c>
      <c r="H11" s="280">
        <v>361.3</v>
      </c>
      <c r="I11" s="280">
        <v>105.2</v>
      </c>
      <c r="J11" s="280">
        <v>152.69999999999999</v>
      </c>
      <c r="K11" s="248"/>
      <c r="L11" s="38">
        <v>150000</v>
      </c>
      <c r="M11" s="250"/>
    </row>
    <row r="12" spans="1:13" ht="12.75" customHeight="1" x14ac:dyDescent="0.25">
      <c r="A12" s="243">
        <v>1997</v>
      </c>
      <c r="B12" s="38">
        <v>2826000</v>
      </c>
      <c r="C12" s="38">
        <v>2030000</v>
      </c>
      <c r="D12" s="38">
        <v>796000</v>
      </c>
      <c r="E12" s="248"/>
      <c r="F12" s="280">
        <v>959.4</v>
      </c>
      <c r="G12" s="280">
        <v>310</v>
      </c>
      <c r="H12" s="280">
        <v>374.6</v>
      </c>
      <c r="I12" s="280">
        <v>110.6</v>
      </c>
      <c r="J12" s="280">
        <v>164.2</v>
      </c>
      <c r="K12" s="248"/>
      <c r="L12" s="38">
        <v>153000</v>
      </c>
      <c r="M12" s="250"/>
    </row>
    <row r="13" spans="1:13" ht="12.75" customHeight="1" x14ac:dyDescent="0.25">
      <c r="A13" s="243">
        <v>1998</v>
      </c>
      <c r="B13" s="38">
        <v>2954000</v>
      </c>
      <c r="C13" s="38">
        <v>2110000</v>
      </c>
      <c r="D13" s="38">
        <v>844000</v>
      </c>
      <c r="E13" s="248"/>
      <c r="F13" s="280">
        <v>1026.2</v>
      </c>
      <c r="G13" s="280">
        <v>341.9</v>
      </c>
      <c r="H13" s="280">
        <v>387.3</v>
      </c>
      <c r="I13" s="280">
        <v>116.5</v>
      </c>
      <c r="J13" s="280">
        <v>180.5</v>
      </c>
      <c r="K13" s="248"/>
      <c r="L13" s="38">
        <v>155000</v>
      </c>
      <c r="M13" s="250"/>
    </row>
    <row r="14" spans="1:13" ht="12.75" customHeight="1" x14ac:dyDescent="0.25">
      <c r="A14" s="243">
        <v>1999</v>
      </c>
      <c r="B14" s="38">
        <v>3030000</v>
      </c>
      <c r="C14" s="38">
        <v>2180000</v>
      </c>
      <c r="D14" s="38">
        <v>850000</v>
      </c>
      <c r="E14" s="248"/>
      <c r="F14" s="280">
        <v>1086.4000000000001</v>
      </c>
      <c r="G14" s="280">
        <v>399.4</v>
      </c>
      <c r="H14" s="280">
        <v>354.9</v>
      </c>
      <c r="I14" s="280">
        <v>125.7</v>
      </c>
      <c r="J14" s="280">
        <v>206.5</v>
      </c>
      <c r="K14" s="248"/>
      <c r="L14" s="38">
        <v>156000</v>
      </c>
      <c r="M14" s="250"/>
    </row>
    <row r="15" spans="1:13" ht="12.75" customHeight="1" x14ac:dyDescent="0.25">
      <c r="A15" s="243">
        <v>2000</v>
      </c>
      <c r="B15" s="38">
        <v>3098000</v>
      </c>
      <c r="C15" s="38">
        <v>2250000</v>
      </c>
      <c r="D15" s="38">
        <v>848000</v>
      </c>
      <c r="E15" s="248"/>
      <c r="F15" s="280">
        <v>1170.0999999999999</v>
      </c>
      <c r="G15" s="280">
        <v>431.5</v>
      </c>
      <c r="H15" s="280">
        <v>370.3</v>
      </c>
      <c r="I15" s="280">
        <v>133.1</v>
      </c>
      <c r="J15" s="280">
        <v>235.1</v>
      </c>
      <c r="K15" s="248"/>
      <c r="L15" s="38">
        <v>158000</v>
      </c>
      <c r="M15" s="250"/>
    </row>
    <row r="16" spans="1:13" ht="12.75" customHeight="1" x14ac:dyDescent="0.25">
      <c r="A16" s="243">
        <v>2001</v>
      </c>
      <c r="B16" s="38">
        <v>3127000</v>
      </c>
      <c r="C16" s="38">
        <v>2260000</v>
      </c>
      <c r="D16" s="38">
        <v>867000</v>
      </c>
      <c r="E16" s="4"/>
      <c r="F16" s="281">
        <v>1273.0999999999999</v>
      </c>
      <c r="G16" s="281">
        <v>405.1</v>
      </c>
      <c r="H16" s="281">
        <v>444.2</v>
      </c>
      <c r="I16" s="281">
        <v>151.4</v>
      </c>
      <c r="J16" s="281">
        <v>272.39999999999998</v>
      </c>
      <c r="K16" s="4"/>
      <c r="L16" s="38">
        <v>157000</v>
      </c>
      <c r="M16" s="250"/>
    </row>
    <row r="17" spans="1:13" ht="12.75" customHeight="1" x14ac:dyDescent="0.25">
      <c r="A17" s="243">
        <v>2002</v>
      </c>
      <c r="B17" s="38">
        <v>3053000</v>
      </c>
      <c r="C17" s="38">
        <v>2190000</v>
      </c>
      <c r="D17" s="38">
        <v>863000</v>
      </c>
      <c r="E17" s="4"/>
      <c r="F17" s="281">
        <v>1309.4000000000001</v>
      </c>
      <c r="G17" s="281">
        <v>402.5</v>
      </c>
      <c r="H17" s="281">
        <v>449.4</v>
      </c>
      <c r="I17" s="281">
        <v>167.1</v>
      </c>
      <c r="J17" s="281">
        <v>290.39999999999998</v>
      </c>
      <c r="K17" s="4"/>
      <c r="L17" s="38">
        <v>156000</v>
      </c>
      <c r="M17" s="250"/>
    </row>
    <row r="18" spans="1:13" ht="12.75" customHeight="1" x14ac:dyDescent="0.25">
      <c r="A18" s="243">
        <v>2003</v>
      </c>
      <c r="B18" s="38">
        <v>3030000</v>
      </c>
      <c r="C18" s="38">
        <v>2190000</v>
      </c>
      <c r="D18" s="38">
        <v>840000</v>
      </c>
      <c r="E18" s="248"/>
      <c r="F18" s="280">
        <v>1396.1</v>
      </c>
      <c r="G18" s="280">
        <v>439.2</v>
      </c>
      <c r="H18" s="280">
        <v>481.3</v>
      </c>
      <c r="I18" s="280">
        <v>185.6</v>
      </c>
      <c r="J18" s="280">
        <v>290</v>
      </c>
      <c r="K18" s="248"/>
      <c r="L18" s="38">
        <v>156000</v>
      </c>
      <c r="M18" s="250"/>
    </row>
    <row r="19" spans="1:13" ht="12.75" customHeight="1" x14ac:dyDescent="0.25">
      <c r="A19" s="243">
        <v>2004</v>
      </c>
      <c r="B19" s="38">
        <v>3054000</v>
      </c>
      <c r="C19" s="38">
        <v>2220000</v>
      </c>
      <c r="D19" s="38">
        <v>834000</v>
      </c>
      <c r="E19" s="248"/>
      <c r="F19" s="280">
        <v>1451.1</v>
      </c>
      <c r="G19" s="281">
        <v>454.7</v>
      </c>
      <c r="H19" s="281">
        <v>494.5</v>
      </c>
      <c r="I19" s="281">
        <v>207.8</v>
      </c>
      <c r="J19" s="281">
        <v>294.10000000000002</v>
      </c>
      <c r="K19" s="248"/>
      <c r="L19" s="38">
        <v>158000</v>
      </c>
      <c r="M19" s="250"/>
    </row>
    <row r="20" spans="1:13" ht="12.75" customHeight="1" x14ac:dyDescent="0.25">
      <c r="A20" s="243">
        <v>2005</v>
      </c>
      <c r="B20" s="38">
        <v>3183000</v>
      </c>
      <c r="C20" s="38">
        <v>2330000</v>
      </c>
      <c r="D20" s="38">
        <v>853000</v>
      </c>
      <c r="E20" s="248"/>
      <c r="F20" s="280">
        <v>1486.9</v>
      </c>
      <c r="G20" s="281">
        <v>473.7</v>
      </c>
      <c r="H20" s="281">
        <v>495.4</v>
      </c>
      <c r="I20" s="281">
        <v>222.9</v>
      </c>
      <c r="J20" s="281">
        <v>294.8</v>
      </c>
      <c r="K20" s="248"/>
      <c r="L20" s="38">
        <v>161000</v>
      </c>
      <c r="M20" s="38"/>
    </row>
    <row r="21" spans="1:13" ht="12.75" customHeight="1" x14ac:dyDescent="0.25">
      <c r="A21" s="243">
        <v>2006</v>
      </c>
      <c r="B21" s="38">
        <v>3316000</v>
      </c>
      <c r="C21" s="38">
        <v>2440000</v>
      </c>
      <c r="D21" s="38">
        <v>876000</v>
      </c>
      <c r="E21" s="248"/>
      <c r="F21" s="280">
        <v>1541.1</v>
      </c>
      <c r="G21" s="281">
        <v>509</v>
      </c>
      <c r="H21" s="281">
        <v>504.8</v>
      </c>
      <c r="I21" s="281">
        <v>237.5</v>
      </c>
      <c r="J21" s="281">
        <v>289.7</v>
      </c>
      <c r="K21" s="248"/>
      <c r="L21" s="38">
        <v>165000</v>
      </c>
      <c r="M21" s="38"/>
    </row>
    <row r="22" spans="1:13" ht="12.75" customHeight="1" x14ac:dyDescent="0.25">
      <c r="A22" s="243">
        <v>2007</v>
      </c>
      <c r="B22" s="233">
        <f>C22+D22</f>
        <v>3421000</v>
      </c>
      <c r="C22" s="37">
        <v>2510000</v>
      </c>
      <c r="D22" s="37">
        <v>911000</v>
      </c>
      <c r="E22" s="248"/>
      <c r="F22" s="280">
        <f>SUM(G22:J22)</f>
        <v>1606.1999999999998</v>
      </c>
      <c r="G22" s="281">
        <v>532.79999999999995</v>
      </c>
      <c r="H22" s="281">
        <v>525.70000000000005</v>
      </c>
      <c r="I22" s="281">
        <v>246.3</v>
      </c>
      <c r="J22" s="281">
        <v>301.39999999999998</v>
      </c>
      <c r="K22" s="248"/>
      <c r="L22" s="38">
        <v>168000</v>
      </c>
      <c r="M22" s="250"/>
    </row>
    <row r="23" spans="1:13" ht="12.75" customHeight="1" x14ac:dyDescent="0.25">
      <c r="A23" s="243">
        <v>2008</v>
      </c>
      <c r="B23" s="233">
        <f>C23+D23</f>
        <v>3497000</v>
      </c>
      <c r="C23" s="37">
        <v>2570000</v>
      </c>
      <c r="D23" s="37">
        <v>927000</v>
      </c>
      <c r="E23" s="248"/>
      <c r="F23" s="280">
        <f>SUM(G23:J23)</f>
        <v>1719.6</v>
      </c>
      <c r="G23" s="281">
        <v>566</v>
      </c>
      <c r="H23" s="281">
        <v>535</v>
      </c>
      <c r="I23" s="281">
        <v>281.2</v>
      </c>
      <c r="J23" s="281">
        <v>337.4</v>
      </c>
      <c r="K23" s="248"/>
      <c r="L23" s="38">
        <v>170000</v>
      </c>
      <c r="M23" s="250"/>
    </row>
    <row r="24" spans="1:13" ht="12.75" customHeight="1" x14ac:dyDescent="0.25">
      <c r="A24" s="243">
        <v>2009</v>
      </c>
      <c r="B24" s="233">
        <f>C24+D24</f>
        <v>3372000</v>
      </c>
      <c r="C24" s="37">
        <v>2460000</v>
      </c>
      <c r="D24" s="37">
        <v>912000</v>
      </c>
      <c r="E24" s="248"/>
      <c r="F24" s="280">
        <f>SUM(G24:J24)</f>
        <v>1898</v>
      </c>
      <c r="G24" s="280">
        <v>635.6</v>
      </c>
      <c r="H24" s="280">
        <v>587.5</v>
      </c>
      <c r="I24" s="280">
        <v>300</v>
      </c>
      <c r="J24" s="280">
        <v>374.9</v>
      </c>
      <c r="K24" s="248"/>
      <c r="L24" s="37">
        <v>168000</v>
      </c>
      <c r="M24" s="250"/>
    </row>
    <row r="25" spans="1:13" ht="12.75" customHeight="1" x14ac:dyDescent="0.25">
      <c r="A25" s="243">
        <v>2010</v>
      </c>
      <c r="B25" s="233">
        <f>C25+D25</f>
        <v>3222000</v>
      </c>
      <c r="C25" s="37">
        <v>2330000</v>
      </c>
      <c r="D25" s="37">
        <v>892000</v>
      </c>
      <c r="E25" s="248"/>
      <c r="F25" s="280">
        <f>SUM(G25:J25)</f>
        <v>1944</v>
      </c>
      <c r="G25" s="280">
        <v>604.79999999999995</v>
      </c>
      <c r="H25" s="280">
        <v>615.5</v>
      </c>
      <c r="I25" s="280">
        <v>323.8</v>
      </c>
      <c r="J25" s="280">
        <v>399.9</v>
      </c>
      <c r="K25" s="248"/>
      <c r="L25" s="37">
        <v>163000</v>
      </c>
      <c r="M25" s="250"/>
    </row>
    <row r="26" spans="1:13" ht="12.75" customHeight="1" x14ac:dyDescent="0.25">
      <c r="A26" s="243">
        <v>2011</v>
      </c>
      <c r="B26" s="37">
        <v>3181000</v>
      </c>
      <c r="C26" s="37">
        <v>2360000</v>
      </c>
      <c r="D26" s="134">
        <v>821000</v>
      </c>
      <c r="E26" s="282"/>
      <c r="F26" s="283">
        <v>1963.1</v>
      </c>
      <c r="G26" s="283">
        <v>583.70000000000005</v>
      </c>
      <c r="H26" s="283">
        <v>630.20000000000005</v>
      </c>
      <c r="I26" s="283">
        <v>342.6</v>
      </c>
      <c r="J26" s="283">
        <v>406.6</v>
      </c>
      <c r="K26" s="282"/>
      <c r="L26" s="134">
        <v>163000</v>
      </c>
      <c r="M26" s="250"/>
    </row>
    <row r="27" spans="1:13" ht="12.75" customHeight="1" x14ac:dyDescent="0.25">
      <c r="A27" s="2">
        <v>2012</v>
      </c>
      <c r="B27" s="37">
        <v>3265085</v>
      </c>
      <c r="C27" s="37">
        <v>2420000</v>
      </c>
      <c r="D27" s="37">
        <v>845085</v>
      </c>
      <c r="E27" s="3"/>
      <c r="F27" s="283">
        <v>1937</v>
      </c>
      <c r="G27" s="283">
        <v>565.29999999999995</v>
      </c>
      <c r="H27" s="283">
        <v>622.70000000000005</v>
      </c>
      <c r="I27" s="283">
        <v>359.3</v>
      </c>
      <c r="J27" s="283">
        <v>389.7</v>
      </c>
      <c r="K27" s="3"/>
      <c r="L27" s="37">
        <v>166000</v>
      </c>
      <c r="M27" s="250"/>
    </row>
    <row r="28" spans="1:13" ht="12.75" customHeight="1" x14ac:dyDescent="0.25">
      <c r="A28" s="2">
        <v>2013</v>
      </c>
      <c r="B28" s="37">
        <v>3332654</v>
      </c>
      <c r="C28" s="37">
        <v>2487000</v>
      </c>
      <c r="D28" s="37">
        <v>845654</v>
      </c>
      <c r="E28" s="3"/>
      <c r="F28" s="280">
        <v>1966</v>
      </c>
      <c r="G28" s="280">
        <v>579.6</v>
      </c>
      <c r="H28" s="280">
        <v>605.70000000000005</v>
      </c>
      <c r="I28" s="280">
        <v>374.3</v>
      </c>
      <c r="J28" s="280">
        <v>406.4</v>
      </c>
      <c r="K28" s="3"/>
      <c r="L28" s="37">
        <v>168000</v>
      </c>
      <c r="M28" s="250"/>
    </row>
    <row r="29" spans="1:13" ht="12.75" customHeight="1" x14ac:dyDescent="0.25">
      <c r="A29" s="2">
        <v>2014</v>
      </c>
      <c r="B29" s="37">
        <f>SUM(C29:D29)</f>
        <v>3461000</v>
      </c>
      <c r="C29" s="37">
        <v>2577000</v>
      </c>
      <c r="D29" s="37">
        <v>884000</v>
      </c>
      <c r="E29" s="3"/>
      <c r="F29" s="280">
        <f>SUM(G29:J29)</f>
        <v>1991.4999999999998</v>
      </c>
      <c r="G29" s="280">
        <v>571.4</v>
      </c>
      <c r="H29" s="280">
        <v>592.9</v>
      </c>
      <c r="I29" s="280">
        <v>400.4</v>
      </c>
      <c r="J29" s="280">
        <v>426.8</v>
      </c>
      <c r="K29" s="3"/>
      <c r="L29" s="37">
        <v>169000</v>
      </c>
      <c r="M29" s="250"/>
    </row>
    <row r="30" spans="1:13" ht="12.75" customHeight="1" x14ac:dyDescent="0.25">
      <c r="A30" s="2">
        <v>2015</v>
      </c>
      <c r="B30" s="37">
        <f t="shared" ref="B30:B33" si="0">SUM(C30:D30)</f>
        <v>3555000</v>
      </c>
      <c r="C30" s="37">
        <v>2690000</v>
      </c>
      <c r="D30" s="37">
        <v>865000</v>
      </c>
      <c r="E30" s="3"/>
      <c r="F30" s="280">
        <f t="shared" ref="F30:F33" si="1">SUM(G30:J30)</f>
        <v>2025.6000000000004</v>
      </c>
      <c r="G30" s="280">
        <v>575.70000000000005</v>
      </c>
      <c r="H30" s="280">
        <v>595.6</v>
      </c>
      <c r="I30" s="280">
        <v>421.2</v>
      </c>
      <c r="J30" s="280">
        <v>433.1</v>
      </c>
      <c r="K30" s="3"/>
      <c r="L30" s="37">
        <v>174000</v>
      </c>
      <c r="M30" s="250"/>
    </row>
    <row r="31" spans="1:13" ht="12.75" customHeight="1" x14ac:dyDescent="0.25">
      <c r="A31" s="2">
        <v>2016</v>
      </c>
      <c r="B31" s="37">
        <f t="shared" si="0"/>
        <v>3672000</v>
      </c>
      <c r="C31" s="37">
        <v>2800000</v>
      </c>
      <c r="D31" s="37">
        <v>872000</v>
      </c>
      <c r="E31" s="3"/>
      <c r="F31" s="280">
        <f t="shared" si="1"/>
        <v>2077.7000000000003</v>
      </c>
      <c r="G31" s="280">
        <v>571.29999999999995</v>
      </c>
      <c r="H31" s="280">
        <v>578.1</v>
      </c>
      <c r="I31" s="280">
        <v>438.9</v>
      </c>
      <c r="J31" s="280">
        <v>489.4</v>
      </c>
      <c r="K31" s="3"/>
      <c r="L31" s="37">
        <v>177000</v>
      </c>
      <c r="M31" s="250"/>
    </row>
    <row r="32" spans="1:13" ht="12.75" customHeight="1" x14ac:dyDescent="0.25">
      <c r="A32" s="2">
        <v>2017</v>
      </c>
      <c r="B32" s="37">
        <f t="shared" si="0"/>
        <v>3823000</v>
      </c>
      <c r="C32" s="37">
        <v>2914000</v>
      </c>
      <c r="D32" s="37">
        <v>909000</v>
      </c>
      <c r="E32" s="3"/>
      <c r="F32" s="280">
        <f t="shared" si="1"/>
        <v>2088.3000000000002</v>
      </c>
      <c r="G32" s="280">
        <v>582.79999999999995</v>
      </c>
      <c r="H32" s="280">
        <v>564</v>
      </c>
      <c r="I32" s="280">
        <v>459.1</v>
      </c>
      <c r="J32" s="280">
        <v>482.4</v>
      </c>
      <c r="K32" s="3"/>
      <c r="L32" s="37">
        <v>176000</v>
      </c>
      <c r="M32" s="250"/>
    </row>
    <row r="33" spans="1:13" ht="12.75" customHeight="1" x14ac:dyDescent="0.25">
      <c r="A33" s="2">
        <v>2018</v>
      </c>
      <c r="B33" s="37">
        <f t="shared" si="0"/>
        <v>3943000</v>
      </c>
      <c r="C33" s="37">
        <v>2993000</v>
      </c>
      <c r="D33" s="37">
        <v>950000</v>
      </c>
      <c r="E33" s="3"/>
      <c r="F33" s="280">
        <f t="shared" si="1"/>
        <v>2141.6000000000004</v>
      </c>
      <c r="G33" s="280">
        <v>593.1</v>
      </c>
      <c r="H33" s="280">
        <v>556.1</v>
      </c>
      <c r="I33" s="280">
        <v>475.2</v>
      </c>
      <c r="J33" s="280">
        <v>517.20000000000005</v>
      </c>
      <c r="K33" s="3"/>
      <c r="L33" s="37">
        <v>178000</v>
      </c>
      <c r="M33" s="250"/>
    </row>
    <row r="34" spans="1:13" ht="12.75" customHeight="1" x14ac:dyDescent="0.25">
      <c r="M34" s="250"/>
    </row>
    <row r="35" spans="1:13" ht="14.25" customHeight="1" x14ac:dyDescent="0.25">
      <c r="A35" s="404" t="s">
        <v>549</v>
      </c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404"/>
    </row>
    <row r="36" spans="1:13" ht="14.25" customHeight="1" x14ac:dyDescent="0.25">
      <c r="A36" s="380" t="s">
        <v>550</v>
      </c>
      <c r="B36" s="380"/>
      <c r="C36" s="380"/>
      <c r="D36" s="380"/>
      <c r="E36" s="380"/>
      <c r="F36" s="380"/>
      <c r="G36" s="403"/>
      <c r="H36" s="403"/>
      <c r="I36" s="403"/>
      <c r="J36" s="403"/>
      <c r="K36" s="403"/>
      <c r="L36" s="403"/>
      <c r="M36" s="403"/>
    </row>
    <row r="37" spans="1:13" ht="14.25" customHeight="1" x14ac:dyDescent="0.25">
      <c r="A37" s="380" t="s">
        <v>551</v>
      </c>
      <c r="B37" s="380"/>
      <c r="C37" s="380"/>
      <c r="D37" s="380"/>
      <c r="E37" s="380"/>
      <c r="F37" s="380"/>
      <c r="G37" s="403"/>
      <c r="H37" s="403"/>
      <c r="I37" s="403"/>
      <c r="J37" s="403"/>
      <c r="K37" s="403"/>
      <c r="L37" s="403"/>
      <c r="M37" s="403"/>
    </row>
    <row r="38" spans="1:13" x14ac:dyDescent="0.25">
      <c r="A38" s="245"/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3"/>
    </row>
    <row r="39" spans="1:13" ht="14.25" customHeight="1" x14ac:dyDescent="0.25">
      <c r="A39" s="373" t="s">
        <v>552</v>
      </c>
      <c r="B39" s="373"/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</row>
    <row r="41" spans="1:13" x14ac:dyDescent="0.25">
      <c r="M41" s="3"/>
    </row>
  </sheetData>
  <mergeCells count="8">
    <mergeCell ref="A37:M37"/>
    <mergeCell ref="A39:B39"/>
    <mergeCell ref="A1:L1"/>
    <mergeCell ref="A2:L2"/>
    <mergeCell ref="F4:J4"/>
    <mergeCell ref="B5:D5"/>
    <mergeCell ref="A35:M35"/>
    <mergeCell ref="A36:M36"/>
  </mergeCells>
  <printOptions horizontalCentered="1"/>
  <pageMargins left="0.5" right="0.5" top="0.5" bottom="0.5" header="0.3" footer="0.3"/>
  <pageSetup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37"/>
  <sheetViews>
    <sheetView workbookViewId="0">
      <selection sqref="A1:E1"/>
    </sheetView>
  </sheetViews>
  <sheetFormatPr defaultColWidth="9.28515625" defaultRowHeight="13.2" x14ac:dyDescent="0.25"/>
  <cols>
    <col min="1" max="1" width="14.85546875" style="32" customWidth="1"/>
    <col min="2" max="5" width="18.28515625" style="32" customWidth="1"/>
    <col min="6" max="6" width="2.85546875" style="32" customWidth="1"/>
    <col min="7" max="16384" width="9.28515625" style="32"/>
  </cols>
  <sheetData>
    <row r="1" spans="1:5" x14ac:dyDescent="0.25">
      <c r="A1" s="376" t="s">
        <v>553</v>
      </c>
      <c r="B1" s="376"/>
      <c r="C1" s="376"/>
      <c r="D1" s="376"/>
      <c r="E1" s="376"/>
    </row>
    <row r="2" spans="1:5" x14ac:dyDescent="0.25">
      <c r="A2" s="376" t="s">
        <v>554</v>
      </c>
      <c r="B2" s="376"/>
      <c r="C2" s="376"/>
      <c r="D2" s="376"/>
      <c r="E2" s="376"/>
    </row>
    <row r="3" spans="1:5" x14ac:dyDescent="0.25">
      <c r="A3" s="377" t="s">
        <v>555</v>
      </c>
      <c r="B3" s="377"/>
      <c r="C3" s="377"/>
      <c r="D3" s="377"/>
      <c r="E3" s="377"/>
    </row>
    <row r="4" spans="1:5" x14ac:dyDescent="0.25">
      <c r="A4" s="33"/>
      <c r="B4" s="33"/>
      <c r="C4" s="33"/>
      <c r="D4" s="33"/>
      <c r="E4" s="33"/>
    </row>
    <row r="5" spans="1:5" ht="12.75" customHeight="1" x14ac:dyDescent="0.25">
      <c r="A5" s="40" t="s">
        <v>494</v>
      </c>
      <c r="B5" s="1"/>
      <c r="C5" s="226" t="s">
        <v>556</v>
      </c>
      <c r="D5" s="226" t="s">
        <v>557</v>
      </c>
      <c r="E5" s="226" t="s">
        <v>557</v>
      </c>
    </row>
    <row r="6" spans="1:5" ht="14.25" customHeight="1" x14ac:dyDescent="0.25">
      <c r="A6" s="94" t="s">
        <v>558</v>
      </c>
      <c r="B6" s="95" t="s">
        <v>559</v>
      </c>
      <c r="C6" s="95" t="s">
        <v>560</v>
      </c>
      <c r="D6" s="95" t="s">
        <v>561</v>
      </c>
      <c r="E6" s="95" t="s">
        <v>562</v>
      </c>
    </row>
    <row r="7" spans="1:5" ht="12.75" customHeight="1" x14ac:dyDescent="0.25">
      <c r="A7" s="8"/>
      <c r="B7" s="4"/>
      <c r="C7" s="248"/>
      <c r="D7" s="248"/>
      <c r="E7" s="248"/>
    </row>
    <row r="8" spans="1:5" ht="12.75" customHeight="1" x14ac:dyDescent="0.25">
      <c r="A8" s="243">
        <v>1993</v>
      </c>
      <c r="B8" s="10">
        <v>2428598</v>
      </c>
      <c r="C8" s="10">
        <v>1249</v>
      </c>
      <c r="D8" s="10">
        <v>1316</v>
      </c>
      <c r="E8" s="10">
        <v>1263</v>
      </c>
    </row>
    <row r="9" spans="1:5" ht="12.75" customHeight="1" x14ac:dyDescent="0.25">
      <c r="A9" s="243">
        <v>1994</v>
      </c>
      <c r="B9" s="10">
        <v>2406567</v>
      </c>
      <c r="C9" s="10">
        <v>1273</v>
      </c>
      <c r="D9" s="10">
        <v>1281</v>
      </c>
      <c r="E9" s="10">
        <v>1299</v>
      </c>
    </row>
    <row r="10" spans="1:5" ht="12.75" customHeight="1" x14ac:dyDescent="0.25">
      <c r="A10" s="243">
        <v>1995</v>
      </c>
      <c r="B10" s="10">
        <v>2616692</v>
      </c>
      <c r="C10" s="10">
        <v>1698</v>
      </c>
      <c r="D10" s="10">
        <v>1627</v>
      </c>
      <c r="E10" s="10">
        <v>1357</v>
      </c>
    </row>
    <row r="11" spans="1:5" ht="12.75" customHeight="1" x14ac:dyDescent="0.25">
      <c r="A11" s="243">
        <v>1996</v>
      </c>
      <c r="B11" s="10">
        <v>2718474</v>
      </c>
      <c r="C11" s="10">
        <v>1327</v>
      </c>
      <c r="D11" s="10">
        <v>1723</v>
      </c>
      <c r="E11" s="10">
        <v>1232</v>
      </c>
    </row>
    <row r="12" spans="1:5" ht="12.75" customHeight="1" x14ac:dyDescent="0.25">
      <c r="A12" s="243">
        <v>1997</v>
      </c>
      <c r="B12" s="10">
        <v>3019313</v>
      </c>
      <c r="C12" s="10">
        <v>1163</v>
      </c>
      <c r="D12" s="10">
        <v>1532</v>
      </c>
      <c r="E12" s="10">
        <v>1344</v>
      </c>
    </row>
    <row r="13" spans="1:5" ht="12.75" customHeight="1" x14ac:dyDescent="0.25">
      <c r="A13" s="243">
        <v>1998</v>
      </c>
      <c r="B13" s="10">
        <v>2726245</v>
      </c>
      <c r="C13" s="18">
        <v>922</v>
      </c>
      <c r="D13" s="18">
        <v>888</v>
      </c>
      <c r="E13" s="10">
        <v>1498</v>
      </c>
    </row>
    <row r="14" spans="1:5" ht="12.75" customHeight="1" x14ac:dyDescent="0.25">
      <c r="A14" s="243">
        <v>1999</v>
      </c>
      <c r="B14" s="10">
        <v>2945718</v>
      </c>
      <c r="C14" s="10">
        <v>1025</v>
      </c>
      <c r="D14" s="18">
        <v>450</v>
      </c>
      <c r="E14" s="10">
        <v>1456</v>
      </c>
    </row>
    <row r="15" spans="1:5" ht="12.75" customHeight="1" x14ac:dyDescent="0.25">
      <c r="A15" s="243">
        <v>2000</v>
      </c>
      <c r="B15" s="10">
        <v>3027698</v>
      </c>
      <c r="C15" s="10">
        <v>1242</v>
      </c>
      <c r="D15" s="18">
        <v>594</v>
      </c>
      <c r="E15" s="10">
        <v>1104</v>
      </c>
    </row>
    <row r="16" spans="1:5" ht="12.75" customHeight="1" x14ac:dyDescent="0.25">
      <c r="A16" s="243">
        <v>2001</v>
      </c>
      <c r="B16" s="10">
        <v>3338562</v>
      </c>
      <c r="C16" s="10">
        <v>1224</v>
      </c>
      <c r="D16" s="18">
        <v>714</v>
      </c>
      <c r="E16" s="10">
        <v>1111</v>
      </c>
    </row>
    <row r="17" spans="1:5" ht="12.75" customHeight="1" x14ac:dyDescent="0.25">
      <c r="A17" s="243">
        <v>2002</v>
      </c>
      <c r="B17" s="10">
        <v>3636498</v>
      </c>
      <c r="C17" s="10">
        <v>1130</v>
      </c>
      <c r="D17" s="18">
        <v>762</v>
      </c>
      <c r="E17" s="10">
        <v>1165</v>
      </c>
    </row>
    <row r="18" spans="1:5" ht="12.75" customHeight="1" x14ac:dyDescent="0.25">
      <c r="A18" s="243">
        <v>2003</v>
      </c>
      <c r="B18" s="10">
        <v>3581429</v>
      </c>
      <c r="C18" s="10">
        <v>1066</v>
      </c>
      <c r="D18" s="18">
        <v>765</v>
      </c>
      <c r="E18" s="10">
        <v>1054</v>
      </c>
    </row>
    <row r="19" spans="1:5" ht="12.75" customHeight="1" x14ac:dyDescent="0.25">
      <c r="A19" s="243">
        <v>2004</v>
      </c>
      <c r="B19" s="10">
        <v>3342456</v>
      </c>
      <c r="C19" s="18">
        <v>794</v>
      </c>
      <c r="D19" s="18">
        <v>534</v>
      </c>
      <c r="E19" s="10">
        <v>1018</v>
      </c>
    </row>
    <row r="20" spans="1:5" ht="12.75" customHeight="1" x14ac:dyDescent="0.25">
      <c r="A20" s="243">
        <v>2005</v>
      </c>
      <c r="B20" s="10">
        <v>3291252</v>
      </c>
      <c r="C20" s="18">
        <v>778</v>
      </c>
      <c r="D20" s="18">
        <v>555</v>
      </c>
      <c r="E20" s="18">
        <v>781</v>
      </c>
    </row>
    <row r="21" spans="1:5" ht="12.75" customHeight="1" x14ac:dyDescent="0.25">
      <c r="A21" s="243">
        <v>2006</v>
      </c>
      <c r="B21" s="10">
        <v>3355014</v>
      </c>
      <c r="C21" s="10">
        <v>1234</v>
      </c>
      <c r="D21" s="18">
        <v>799</v>
      </c>
      <c r="E21" s="18">
        <v>989</v>
      </c>
    </row>
    <row r="22" spans="1:5" ht="12.75" customHeight="1" x14ac:dyDescent="0.25">
      <c r="A22" s="243">
        <v>2007</v>
      </c>
      <c r="B22" s="284">
        <v>3671329</v>
      </c>
      <c r="C22" s="18">
        <v>917</v>
      </c>
      <c r="D22" s="18">
        <v>654</v>
      </c>
      <c r="E22" s="10">
        <v>1068</v>
      </c>
    </row>
    <row r="23" spans="1:5" ht="12.75" customHeight="1" x14ac:dyDescent="0.25">
      <c r="A23" s="243">
        <v>2008</v>
      </c>
      <c r="B23" s="284">
        <v>4050830</v>
      </c>
      <c r="C23" s="233">
        <v>1080</v>
      </c>
      <c r="D23" s="32">
        <v>620</v>
      </c>
      <c r="E23" s="233">
        <v>1121</v>
      </c>
    </row>
    <row r="24" spans="1:5" ht="12.75" customHeight="1" x14ac:dyDescent="0.25">
      <c r="A24" s="243">
        <v>2009</v>
      </c>
      <c r="B24" s="233">
        <v>3924121</v>
      </c>
      <c r="C24" s="32">
        <v>933</v>
      </c>
      <c r="D24" s="32">
        <v>538</v>
      </c>
      <c r="E24" s="233">
        <v>1029</v>
      </c>
    </row>
    <row r="25" spans="1:5" ht="12.75" customHeight="1" x14ac:dyDescent="0.25">
      <c r="A25" s="243">
        <v>2010</v>
      </c>
      <c r="B25" s="233">
        <v>3167128</v>
      </c>
      <c r="C25" s="36">
        <v>639</v>
      </c>
      <c r="D25" s="18">
        <v>385</v>
      </c>
      <c r="E25" s="37">
        <v>791</v>
      </c>
    </row>
    <row r="26" spans="1:5" ht="12.75" customHeight="1" x14ac:dyDescent="0.25">
      <c r="A26" s="243">
        <v>2011</v>
      </c>
      <c r="B26" s="233">
        <v>2721711</v>
      </c>
      <c r="C26" s="21">
        <v>1141</v>
      </c>
      <c r="D26" s="18">
        <v>641</v>
      </c>
      <c r="E26" s="21">
        <v>892</v>
      </c>
    </row>
    <row r="27" spans="1:5" ht="12.75" customHeight="1" x14ac:dyDescent="0.25">
      <c r="A27" s="243">
        <v>2012</v>
      </c>
      <c r="B27" s="37">
        <v>2529342</v>
      </c>
      <c r="C27" s="21">
        <v>1008</v>
      </c>
      <c r="D27" s="18">
        <v>649</v>
      </c>
      <c r="E27" s="21">
        <v>1024</v>
      </c>
    </row>
    <row r="28" spans="1:5" ht="12.75" customHeight="1" x14ac:dyDescent="0.25">
      <c r="A28" s="243">
        <v>2013</v>
      </c>
      <c r="B28" s="37">
        <v>2611278</v>
      </c>
      <c r="C28" s="21">
        <v>907</v>
      </c>
      <c r="D28" s="18">
        <v>576</v>
      </c>
      <c r="E28" s="21">
        <v>1024</v>
      </c>
    </row>
    <row r="29" spans="1:5" ht="12.75" customHeight="1" x14ac:dyDescent="0.25">
      <c r="A29" s="243">
        <v>2014</v>
      </c>
      <c r="B29" s="37">
        <v>2726130</v>
      </c>
      <c r="C29" s="21">
        <v>841</v>
      </c>
      <c r="D29" s="18">
        <v>631</v>
      </c>
      <c r="E29" s="21">
        <v>877</v>
      </c>
    </row>
    <row r="30" spans="1:5" ht="12.75" customHeight="1" x14ac:dyDescent="0.25">
      <c r="A30" s="243">
        <v>2015</v>
      </c>
      <c r="B30" s="37">
        <v>2612655</v>
      </c>
      <c r="C30" s="21">
        <v>814</v>
      </c>
      <c r="D30" s="18">
        <v>604</v>
      </c>
      <c r="E30" s="21">
        <v>817</v>
      </c>
    </row>
    <row r="31" spans="1:5" ht="12.75" customHeight="1" x14ac:dyDescent="0.25">
      <c r="A31" s="243">
        <v>2016</v>
      </c>
      <c r="B31" s="37">
        <v>2800411</v>
      </c>
      <c r="C31" s="21">
        <v>755</v>
      </c>
      <c r="D31" s="18">
        <v>559</v>
      </c>
      <c r="E31" s="21">
        <v>817</v>
      </c>
    </row>
    <row r="32" spans="1:5" ht="12.75" customHeight="1" x14ac:dyDescent="0.25">
      <c r="A32" s="243">
        <v>2017</v>
      </c>
      <c r="B32" s="37">
        <v>2780512</v>
      </c>
      <c r="C32" s="21">
        <v>806</v>
      </c>
      <c r="D32" s="18">
        <v>503</v>
      </c>
      <c r="E32" s="21">
        <v>834</v>
      </c>
    </row>
    <row r="33" spans="1:6" ht="12.75" customHeight="1" x14ac:dyDescent="0.25">
      <c r="A33" s="243">
        <v>2018</v>
      </c>
      <c r="B33" s="107">
        <v>2959069</v>
      </c>
      <c r="C33" s="21">
        <v>890</v>
      </c>
      <c r="D33" s="18">
        <v>651</v>
      </c>
      <c r="E33" s="21">
        <v>611</v>
      </c>
    </row>
    <row r="34" spans="1:6" ht="12.75" customHeight="1" x14ac:dyDescent="0.25">
      <c r="A34" s="3"/>
      <c r="B34" s="3"/>
      <c r="C34" s="3"/>
      <c r="D34" s="3"/>
      <c r="E34" s="3"/>
    </row>
    <row r="35" spans="1:6" ht="14.25" customHeight="1" x14ac:dyDescent="0.25">
      <c r="A35" s="380" t="s">
        <v>563</v>
      </c>
      <c r="B35" s="380"/>
      <c r="C35" s="380"/>
      <c r="D35" s="380"/>
      <c r="E35" s="380"/>
      <c r="F35" s="39"/>
    </row>
    <row r="36" spans="1:6" ht="13.2" customHeight="1" x14ac:dyDescent="0.25">
      <c r="A36" s="117"/>
      <c r="B36" s="117"/>
      <c r="C36" s="117"/>
      <c r="D36" s="117"/>
      <c r="E36" s="117"/>
    </row>
    <row r="37" spans="1:6" ht="14.25" customHeight="1" x14ac:dyDescent="0.25">
      <c r="A37" s="3" t="s">
        <v>564</v>
      </c>
      <c r="B37" s="3"/>
      <c r="C37" s="3"/>
      <c r="D37" s="3"/>
      <c r="E37" s="3"/>
    </row>
  </sheetData>
  <mergeCells count="4">
    <mergeCell ref="A1:E1"/>
    <mergeCell ref="A2:E2"/>
    <mergeCell ref="A3:E3"/>
    <mergeCell ref="A35:E35"/>
  </mergeCells>
  <printOptions horizontalCentered="1"/>
  <pageMargins left="0.5" right="0.5" top="0.5" bottom="0.5" header="0.3" footer="0.3"/>
  <pageSetup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41"/>
  <sheetViews>
    <sheetView showGridLines="0" workbookViewId="0">
      <selection sqref="A1:E1"/>
    </sheetView>
  </sheetViews>
  <sheetFormatPr defaultColWidth="9.28515625" defaultRowHeight="13.2" x14ac:dyDescent="0.25"/>
  <cols>
    <col min="1" max="1" width="14.85546875" style="32" customWidth="1"/>
    <col min="2" max="5" width="19.140625" style="32" customWidth="1"/>
    <col min="6" max="6" width="2.85546875" style="32" customWidth="1"/>
    <col min="7" max="16384" width="9.28515625" style="32"/>
  </cols>
  <sheetData>
    <row r="1" spans="1:5" x14ac:dyDescent="0.25">
      <c r="A1" s="376" t="s">
        <v>565</v>
      </c>
      <c r="B1" s="376"/>
      <c r="C1" s="376"/>
      <c r="D1" s="376"/>
      <c r="E1" s="376"/>
    </row>
    <row r="2" spans="1:5" x14ac:dyDescent="0.25">
      <c r="A2" s="377" t="s">
        <v>2</v>
      </c>
      <c r="B2" s="377"/>
      <c r="C2" s="377"/>
      <c r="D2" s="377"/>
      <c r="E2" s="377"/>
    </row>
    <row r="3" spans="1:5" x14ac:dyDescent="0.25">
      <c r="D3" s="3"/>
      <c r="E3" s="3"/>
    </row>
    <row r="4" spans="1:5" x14ac:dyDescent="0.25">
      <c r="A4" s="8"/>
      <c r="B4" s="248"/>
      <c r="C4" s="285" t="s">
        <v>472</v>
      </c>
      <c r="D4" s="248"/>
      <c r="E4" s="248"/>
    </row>
    <row r="5" spans="1:5" x14ac:dyDescent="0.25">
      <c r="A5" s="286" t="s">
        <v>494</v>
      </c>
      <c r="B5" s="285" t="s">
        <v>221</v>
      </c>
      <c r="C5" s="285" t="s">
        <v>566</v>
      </c>
      <c r="D5" s="285" t="s">
        <v>567</v>
      </c>
      <c r="E5" s="285" t="s">
        <v>339</v>
      </c>
    </row>
    <row r="6" spans="1:5" ht="14.25" customHeight="1" x14ac:dyDescent="0.25">
      <c r="A6" s="158" t="s">
        <v>558</v>
      </c>
      <c r="B6" s="287" t="s">
        <v>568</v>
      </c>
      <c r="C6" s="95" t="s">
        <v>569</v>
      </c>
      <c r="D6" s="95" t="s">
        <v>570</v>
      </c>
      <c r="E6" s="95" t="s">
        <v>571</v>
      </c>
    </row>
    <row r="7" spans="1:5" x14ac:dyDescent="0.25">
      <c r="A7" s="8"/>
      <c r="B7" s="248"/>
      <c r="C7" s="248"/>
      <c r="D7" s="248"/>
      <c r="E7" s="248"/>
    </row>
    <row r="8" spans="1:5" x14ac:dyDescent="0.25">
      <c r="A8" s="58">
        <v>1996</v>
      </c>
      <c r="B8" s="288">
        <v>36626</v>
      </c>
      <c r="C8" s="289">
        <v>14154</v>
      </c>
      <c r="D8" s="289">
        <v>4686</v>
      </c>
      <c r="E8" s="289">
        <v>4301</v>
      </c>
    </row>
    <row r="9" spans="1:5" x14ac:dyDescent="0.25">
      <c r="A9" s="58">
        <v>1997</v>
      </c>
      <c r="B9" s="289">
        <v>38773</v>
      </c>
      <c r="C9" s="289">
        <v>13766</v>
      </c>
      <c r="D9" s="289">
        <v>4270</v>
      </c>
      <c r="E9" s="289">
        <v>3988</v>
      </c>
    </row>
    <row r="10" spans="1:5" x14ac:dyDescent="0.25">
      <c r="A10" s="58">
        <v>1998</v>
      </c>
      <c r="B10" s="289">
        <v>38732</v>
      </c>
      <c r="C10" s="289">
        <v>13961</v>
      </c>
      <c r="D10" s="289">
        <v>5629</v>
      </c>
      <c r="E10" s="289">
        <v>3384</v>
      </c>
    </row>
    <row r="11" spans="1:5" x14ac:dyDescent="0.25">
      <c r="A11" s="58">
        <v>1999</v>
      </c>
      <c r="B11" s="289">
        <v>45012</v>
      </c>
      <c r="C11" s="289">
        <v>14381</v>
      </c>
      <c r="D11" s="289">
        <v>5478</v>
      </c>
      <c r="E11" s="289">
        <v>3725</v>
      </c>
    </row>
    <row r="12" spans="1:5" x14ac:dyDescent="0.25">
      <c r="A12" s="58">
        <v>2000</v>
      </c>
      <c r="B12" s="289">
        <v>54591</v>
      </c>
      <c r="C12" s="289">
        <v>16061</v>
      </c>
      <c r="D12" s="289">
        <v>5490</v>
      </c>
      <c r="E12" s="289">
        <v>3840</v>
      </c>
    </row>
    <row r="13" spans="1:5" x14ac:dyDescent="0.25">
      <c r="A13" s="58">
        <v>2001</v>
      </c>
      <c r="B13" s="289">
        <v>42060</v>
      </c>
      <c r="C13" s="289">
        <v>15204</v>
      </c>
      <c r="D13" s="289">
        <v>3399</v>
      </c>
      <c r="E13" s="289">
        <v>3398</v>
      </c>
    </row>
    <row r="14" spans="1:5" x14ac:dyDescent="0.25">
      <c r="A14" s="58">
        <v>2002</v>
      </c>
      <c r="B14" s="289">
        <v>38933</v>
      </c>
      <c r="C14" s="289">
        <v>15243</v>
      </c>
      <c r="D14" s="289">
        <v>2524</v>
      </c>
      <c r="E14" s="289">
        <v>1230</v>
      </c>
    </row>
    <row r="15" spans="1:5" x14ac:dyDescent="0.25">
      <c r="A15" s="58">
        <v>2003</v>
      </c>
      <c r="B15" s="289">
        <v>61317</v>
      </c>
      <c r="C15" s="289">
        <v>18194</v>
      </c>
      <c r="D15" s="289">
        <v>4996</v>
      </c>
      <c r="E15" s="289">
        <v>2216</v>
      </c>
    </row>
    <row r="16" spans="1:5" x14ac:dyDescent="0.25">
      <c r="A16" s="58">
        <v>2004</v>
      </c>
      <c r="B16" s="289">
        <v>49926</v>
      </c>
      <c r="C16" s="289">
        <v>20418</v>
      </c>
      <c r="D16" s="289">
        <v>4008</v>
      </c>
      <c r="E16" s="289">
        <v>2273</v>
      </c>
    </row>
    <row r="17" spans="1:5" x14ac:dyDescent="0.25">
      <c r="A17" s="58">
        <v>2005</v>
      </c>
      <c r="B17" s="289">
        <v>47575</v>
      </c>
      <c r="C17" s="289">
        <v>22487</v>
      </c>
      <c r="D17" s="289">
        <v>2535</v>
      </c>
      <c r="E17" s="289">
        <v>1681</v>
      </c>
    </row>
    <row r="18" spans="1:5" x14ac:dyDescent="0.25">
      <c r="A18" s="58">
        <v>2006</v>
      </c>
      <c r="B18" s="289">
        <v>53303</v>
      </c>
      <c r="C18" s="289">
        <v>22869</v>
      </c>
      <c r="D18" s="289">
        <v>2642</v>
      </c>
      <c r="E18" s="289">
        <v>2008</v>
      </c>
    </row>
    <row r="19" spans="1:5" x14ac:dyDescent="0.25">
      <c r="A19" s="58">
        <v>2007</v>
      </c>
      <c r="B19" s="289">
        <v>40031</v>
      </c>
      <c r="C19" s="289">
        <v>19960</v>
      </c>
      <c r="D19" s="289">
        <v>1639</v>
      </c>
      <c r="E19" s="289">
        <v>1786</v>
      </c>
    </row>
    <row r="20" spans="1:5" x14ac:dyDescent="0.25">
      <c r="A20" s="58">
        <v>2008</v>
      </c>
      <c r="B20" s="290">
        <v>42237</v>
      </c>
      <c r="C20" s="290">
        <v>14440</v>
      </c>
      <c r="D20" s="290">
        <v>1417</v>
      </c>
      <c r="E20" s="290">
        <v>2163</v>
      </c>
    </row>
    <row r="21" spans="1:5" x14ac:dyDescent="0.25">
      <c r="A21" s="58">
        <v>2009</v>
      </c>
      <c r="B21" s="290">
        <v>47047</v>
      </c>
      <c r="C21" s="290">
        <v>12657</v>
      </c>
      <c r="D21" s="290">
        <v>1974</v>
      </c>
      <c r="E21" s="290">
        <v>2473</v>
      </c>
    </row>
    <row r="22" spans="1:5" x14ac:dyDescent="0.25">
      <c r="A22" s="2">
        <v>2010</v>
      </c>
      <c r="B22" s="291">
        <v>49864</v>
      </c>
      <c r="C22" s="290">
        <v>13666</v>
      </c>
      <c r="D22" s="291">
        <v>2317</v>
      </c>
      <c r="E22" s="290">
        <v>2515</v>
      </c>
    </row>
    <row r="23" spans="1:5" x14ac:dyDescent="0.25">
      <c r="A23" s="2">
        <v>2011</v>
      </c>
      <c r="B23" s="291">
        <v>51381</v>
      </c>
      <c r="C23" s="290">
        <v>13929</v>
      </c>
      <c r="D23" s="291">
        <v>2161</v>
      </c>
      <c r="E23" s="290">
        <v>2864</v>
      </c>
    </row>
    <row r="24" spans="1:5" x14ac:dyDescent="0.25">
      <c r="A24" s="2">
        <v>2012</v>
      </c>
      <c r="B24" s="292">
        <v>60137</v>
      </c>
      <c r="C24" s="290">
        <v>13595</v>
      </c>
      <c r="D24" s="292">
        <v>2056</v>
      </c>
      <c r="E24" s="290">
        <v>2772</v>
      </c>
    </row>
    <row r="25" spans="1:5" x14ac:dyDescent="0.25">
      <c r="A25" s="2">
        <v>2013</v>
      </c>
      <c r="B25" s="292">
        <v>58173</v>
      </c>
      <c r="C25" s="290">
        <v>12744</v>
      </c>
      <c r="D25" s="292">
        <v>1679</v>
      </c>
      <c r="E25" s="293">
        <v>2814</v>
      </c>
    </row>
    <row r="26" spans="1:5" x14ac:dyDescent="0.25">
      <c r="A26" s="2">
        <v>2014</v>
      </c>
      <c r="B26" s="292">
        <v>58356</v>
      </c>
      <c r="C26" s="292">
        <v>11974</v>
      </c>
      <c r="D26" s="292">
        <v>1563</v>
      </c>
      <c r="E26" s="292">
        <v>2909</v>
      </c>
    </row>
    <row r="27" spans="1:5" x14ac:dyDescent="0.25">
      <c r="A27" s="2">
        <v>2015</v>
      </c>
      <c r="B27" s="292">
        <v>57390</v>
      </c>
      <c r="C27" s="292">
        <v>11571</v>
      </c>
      <c r="D27" s="292">
        <v>1389</v>
      </c>
      <c r="E27" s="292">
        <v>3094</v>
      </c>
    </row>
    <row r="28" spans="1:5" x14ac:dyDescent="0.25">
      <c r="A28" s="2">
        <v>2016</v>
      </c>
      <c r="B28" s="292">
        <v>31404</v>
      </c>
      <c r="C28" s="292">
        <v>11426</v>
      </c>
      <c r="D28" s="292">
        <v>2399</v>
      </c>
      <c r="E28" s="292">
        <v>2999</v>
      </c>
    </row>
    <row r="29" spans="1:5" x14ac:dyDescent="0.25">
      <c r="A29" s="2">
        <v>2017</v>
      </c>
      <c r="B29" s="292">
        <v>34250</v>
      </c>
      <c r="C29" s="292">
        <v>12296</v>
      </c>
      <c r="D29" s="292">
        <v>2861</v>
      </c>
      <c r="E29" s="292">
        <v>3085</v>
      </c>
    </row>
    <row r="30" spans="1:5" x14ac:dyDescent="0.25">
      <c r="A30" s="2">
        <v>2018</v>
      </c>
      <c r="B30" s="292">
        <v>33915</v>
      </c>
      <c r="C30" s="292">
        <v>12981</v>
      </c>
      <c r="D30" s="292">
        <v>2634</v>
      </c>
      <c r="E30" s="292">
        <v>2819</v>
      </c>
    </row>
    <row r="31" spans="1:5" x14ac:dyDescent="0.25">
      <c r="A31" s="2">
        <v>2019</v>
      </c>
      <c r="B31" s="294">
        <v>24639</v>
      </c>
      <c r="C31" s="292">
        <v>13800</v>
      </c>
      <c r="D31" s="292">
        <v>1925</v>
      </c>
      <c r="E31" s="292">
        <v>2300</v>
      </c>
    </row>
    <row r="32" spans="1:5" x14ac:dyDescent="0.25">
      <c r="A32" s="58"/>
      <c r="B32" s="295"/>
      <c r="C32" s="295"/>
      <c r="D32" s="295"/>
      <c r="E32" s="295"/>
    </row>
    <row r="33" spans="1:6" ht="14.25" customHeight="1" x14ac:dyDescent="0.25">
      <c r="A33" s="380" t="s">
        <v>572</v>
      </c>
      <c r="B33" s="380"/>
      <c r="C33" s="380"/>
      <c r="D33" s="380"/>
      <c r="E33" s="380"/>
      <c r="F33" s="39"/>
    </row>
    <row r="34" spans="1:6" ht="14.25" customHeight="1" x14ac:dyDescent="0.25">
      <c r="A34" s="373" t="s">
        <v>573</v>
      </c>
      <c r="B34" s="373"/>
      <c r="C34" s="373"/>
      <c r="D34" s="373"/>
      <c r="E34" s="373"/>
      <c r="F34" s="260"/>
    </row>
    <row r="35" spans="1:6" ht="14.25" customHeight="1" x14ac:dyDescent="0.25">
      <c r="A35" s="380" t="s">
        <v>574</v>
      </c>
      <c r="B35" s="380"/>
      <c r="C35" s="380"/>
      <c r="D35" s="380"/>
      <c r="E35" s="380"/>
      <c r="F35" s="260"/>
    </row>
    <row r="36" spans="1:6" ht="14.25" customHeight="1" x14ac:dyDescent="0.25">
      <c r="A36" s="380" t="s">
        <v>575</v>
      </c>
      <c r="B36" s="380"/>
      <c r="C36" s="380"/>
      <c r="D36" s="380"/>
      <c r="E36" s="380"/>
      <c r="F36" s="260"/>
    </row>
    <row r="37" spans="1:6" x14ac:dyDescent="0.25">
      <c r="A37" s="373" t="s">
        <v>576</v>
      </c>
      <c r="B37" s="373"/>
      <c r="C37" s="373"/>
      <c r="D37" s="373"/>
      <c r="E37" s="373"/>
      <c r="F37" s="260"/>
    </row>
    <row r="38" spans="1:6" x14ac:dyDescent="0.25">
      <c r="A38" s="373" t="s">
        <v>577</v>
      </c>
      <c r="B38" s="373"/>
      <c r="C38" s="373"/>
      <c r="D38" s="373"/>
      <c r="E38" s="373"/>
      <c r="F38" s="260"/>
    </row>
    <row r="39" spans="1:6" x14ac:dyDescent="0.25">
      <c r="A39" s="2"/>
      <c r="B39" s="2"/>
      <c r="C39" s="2"/>
      <c r="D39" s="2"/>
      <c r="E39" s="2"/>
    </row>
    <row r="40" spans="1:6" x14ac:dyDescent="0.25">
      <c r="A40" s="2"/>
      <c r="B40" s="2"/>
      <c r="C40" s="2"/>
      <c r="D40" s="2"/>
      <c r="E40" s="2"/>
    </row>
    <row r="41" spans="1:6" x14ac:dyDescent="0.25">
      <c r="A41" s="373" t="s">
        <v>578</v>
      </c>
      <c r="B41" s="373"/>
      <c r="C41" s="2"/>
      <c r="D41" s="2"/>
      <c r="E41" s="2"/>
    </row>
  </sheetData>
  <mergeCells count="9">
    <mergeCell ref="A37:E37"/>
    <mergeCell ref="A38:E38"/>
    <mergeCell ref="A41:B41"/>
    <mergeCell ref="A1:E1"/>
    <mergeCell ref="A2:E2"/>
    <mergeCell ref="A33:E33"/>
    <mergeCell ref="A34:E34"/>
    <mergeCell ref="A35:E35"/>
    <mergeCell ref="A36:E36"/>
  </mergeCells>
  <printOptions horizontalCentered="1"/>
  <pageMargins left="0.5" right="0.5" top="0.5" bottom="0.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6"/>
  <sheetViews>
    <sheetView showGridLines="0" workbookViewId="0">
      <selection sqref="A1:I1"/>
    </sheetView>
  </sheetViews>
  <sheetFormatPr defaultColWidth="9.28515625" defaultRowHeight="13.2" x14ac:dyDescent="0.25"/>
  <cols>
    <col min="1" max="1" width="27.42578125" style="1" customWidth="1"/>
    <col min="2" max="9" width="12.28515625" style="1" customWidth="1"/>
    <col min="10" max="10" width="2.85546875" style="1" customWidth="1"/>
    <col min="11" max="11" width="10.42578125" style="1" customWidth="1"/>
    <col min="12" max="16384" width="9.28515625" style="1"/>
  </cols>
  <sheetData>
    <row r="1" spans="1:9" x14ac:dyDescent="0.25">
      <c r="A1" s="376" t="s">
        <v>0</v>
      </c>
      <c r="B1" s="376"/>
      <c r="C1" s="376"/>
      <c r="D1" s="376"/>
      <c r="E1" s="376"/>
      <c r="F1" s="376"/>
      <c r="G1" s="376"/>
      <c r="H1" s="376"/>
      <c r="I1" s="376"/>
    </row>
    <row r="2" spans="1:9" x14ac:dyDescent="0.25">
      <c r="A2" s="376" t="s">
        <v>1</v>
      </c>
      <c r="B2" s="376"/>
      <c r="C2" s="376"/>
      <c r="D2" s="376"/>
      <c r="E2" s="376"/>
      <c r="F2" s="376"/>
      <c r="G2" s="376"/>
      <c r="H2" s="376"/>
      <c r="I2" s="376"/>
    </row>
    <row r="3" spans="1:9" x14ac:dyDescent="0.25">
      <c r="A3" s="377" t="s">
        <v>2</v>
      </c>
      <c r="B3" s="377"/>
      <c r="C3" s="377"/>
      <c r="D3" s="377"/>
      <c r="E3" s="377"/>
      <c r="F3" s="377"/>
      <c r="G3" s="377"/>
      <c r="H3" s="377"/>
      <c r="I3" s="377"/>
    </row>
    <row r="4" spans="1:9" ht="13.05" customHeight="1" x14ac:dyDescent="0.25">
      <c r="A4" s="2"/>
      <c r="B4" s="2"/>
      <c r="C4" s="3"/>
      <c r="D4" s="3"/>
      <c r="E4" s="3"/>
      <c r="F4" s="3"/>
      <c r="G4" s="3"/>
      <c r="H4" s="3"/>
      <c r="I4" s="3"/>
    </row>
    <row r="5" spans="1:9" x14ac:dyDescent="0.25">
      <c r="A5" s="378" t="s">
        <v>3</v>
      </c>
      <c r="B5" s="378"/>
      <c r="C5" s="378"/>
      <c r="D5" s="378"/>
      <c r="E5" s="378"/>
      <c r="F5" s="378"/>
      <c r="G5" s="378"/>
      <c r="H5" s="378"/>
      <c r="I5" s="378"/>
    </row>
    <row r="6" spans="1:9" ht="13.05" customHeight="1" x14ac:dyDescent="0.25">
      <c r="A6" s="4"/>
      <c r="B6" s="4"/>
      <c r="C6" s="3"/>
      <c r="D6" s="3"/>
      <c r="E6" s="3"/>
      <c r="F6" s="3"/>
      <c r="G6" s="3"/>
      <c r="H6" s="3"/>
      <c r="I6" s="3"/>
    </row>
    <row r="7" spans="1:9" s="7" customFormat="1" ht="14.25" customHeight="1" x14ac:dyDescent="0.2">
      <c r="A7" s="5" t="s">
        <v>4</v>
      </c>
      <c r="B7" s="6">
        <v>2012</v>
      </c>
      <c r="C7" s="6">
        <v>2013</v>
      </c>
      <c r="D7" s="6">
        <v>2014</v>
      </c>
      <c r="E7" s="6">
        <v>2015</v>
      </c>
      <c r="F7" s="6">
        <v>2016</v>
      </c>
      <c r="G7" s="6">
        <v>2017</v>
      </c>
      <c r="H7" s="6">
        <v>2018</v>
      </c>
      <c r="I7" s="6">
        <v>2019</v>
      </c>
    </row>
    <row r="8" spans="1:9" ht="13.05" customHeight="1" x14ac:dyDescent="0.25">
      <c r="A8" s="8"/>
    </row>
    <row r="9" spans="1:9" ht="14.25" customHeight="1" x14ac:dyDescent="0.25">
      <c r="A9" s="9" t="s">
        <v>5</v>
      </c>
      <c r="B9" s="10">
        <v>242791</v>
      </c>
      <c r="C9" s="11">
        <v>216827.26</v>
      </c>
      <c r="D9" s="12">
        <v>188301</v>
      </c>
      <c r="E9" s="12">
        <v>157637</v>
      </c>
      <c r="F9" s="12">
        <v>153696</v>
      </c>
      <c r="G9" s="12">
        <v>139897</v>
      </c>
      <c r="H9" s="12">
        <v>127400</v>
      </c>
      <c r="I9" s="12">
        <v>136140</v>
      </c>
    </row>
    <row r="10" spans="1:9" ht="14.25" customHeight="1" x14ac:dyDescent="0.25">
      <c r="A10" s="13" t="s">
        <v>6</v>
      </c>
      <c r="B10" s="10">
        <v>5241</v>
      </c>
      <c r="C10" s="11">
        <v>4005.44</v>
      </c>
      <c r="D10" s="12">
        <v>3539.4209999999998</v>
      </c>
      <c r="E10" s="12">
        <v>3664</v>
      </c>
      <c r="F10" s="12">
        <v>3169</v>
      </c>
      <c r="G10" s="12">
        <v>2668</v>
      </c>
      <c r="H10" s="12">
        <v>2440</v>
      </c>
      <c r="I10" s="12">
        <v>2151</v>
      </c>
    </row>
    <row r="11" spans="1:9" ht="13.05" customHeight="1" x14ac:dyDescent="0.25">
      <c r="A11" s="13"/>
      <c r="B11" s="10"/>
      <c r="C11" s="11"/>
      <c r="D11" s="11"/>
      <c r="E11" s="11"/>
      <c r="F11" s="11"/>
      <c r="G11" s="11"/>
      <c r="H11" s="11"/>
      <c r="I11" s="11"/>
    </row>
    <row r="12" spans="1:9" ht="14.25" customHeight="1" x14ac:dyDescent="0.25">
      <c r="A12" s="9" t="s">
        <v>7</v>
      </c>
      <c r="B12" s="14">
        <v>288619.32500000001</v>
      </c>
      <c r="C12" s="11">
        <v>252079.39799999999</v>
      </c>
      <c r="D12" s="12">
        <v>227419.652</v>
      </c>
      <c r="E12" s="12">
        <v>195160</v>
      </c>
      <c r="F12" s="12">
        <v>197575</v>
      </c>
      <c r="G12" s="12">
        <v>184599</v>
      </c>
      <c r="H12" s="12">
        <v>157446</v>
      </c>
      <c r="I12" s="12">
        <v>170880</v>
      </c>
    </row>
    <row r="13" spans="1:9" ht="13.2" customHeight="1" x14ac:dyDescent="0.25">
      <c r="A13" s="13" t="s">
        <v>8</v>
      </c>
      <c r="B13" s="14">
        <v>27092.417000000001</v>
      </c>
      <c r="C13" s="11">
        <v>47158.196000000004</v>
      </c>
      <c r="D13" s="12">
        <v>50178.629000000001</v>
      </c>
      <c r="E13" s="12">
        <v>45300</v>
      </c>
      <c r="F13" s="12">
        <v>42190</v>
      </c>
      <c r="G13" s="12">
        <v>40917</v>
      </c>
      <c r="H13" s="12">
        <v>40005</v>
      </c>
      <c r="I13" s="12">
        <v>41464</v>
      </c>
    </row>
    <row r="14" spans="1:9" x14ac:dyDescent="0.25">
      <c r="A14" s="15" t="s">
        <v>9</v>
      </c>
      <c r="B14" s="14">
        <v>91.013999999999996</v>
      </c>
      <c r="C14" s="11">
        <v>326.57600000000002</v>
      </c>
      <c r="D14" s="12">
        <v>283.99400000000003</v>
      </c>
      <c r="E14" s="12">
        <v>250.06</v>
      </c>
      <c r="F14" s="12">
        <v>207</v>
      </c>
      <c r="G14" s="12">
        <v>170</v>
      </c>
      <c r="H14" s="12">
        <v>126</v>
      </c>
      <c r="I14" s="12">
        <v>141</v>
      </c>
    </row>
    <row r="15" spans="1:9" ht="13.05" customHeight="1" x14ac:dyDescent="0.25">
      <c r="A15" s="13"/>
      <c r="B15" s="3"/>
      <c r="C15" s="16"/>
      <c r="D15" s="16"/>
      <c r="E15" s="17"/>
      <c r="F15" s="17"/>
      <c r="G15" s="17"/>
      <c r="H15" s="17"/>
      <c r="I15" s="17"/>
    </row>
    <row r="16" spans="1:9" ht="14.25" customHeight="1" x14ac:dyDescent="0.25">
      <c r="A16" s="9" t="s">
        <v>10</v>
      </c>
      <c r="B16" s="10">
        <v>65921</v>
      </c>
      <c r="C16" s="11">
        <v>58982.629000000001</v>
      </c>
      <c r="D16" s="12">
        <v>52916.544000000002</v>
      </c>
      <c r="E16" s="12">
        <v>48089</v>
      </c>
      <c r="F16" s="12">
        <v>47305</v>
      </c>
      <c r="G16" s="12">
        <v>45019</v>
      </c>
      <c r="H16" s="12">
        <v>42400</v>
      </c>
      <c r="I16" s="12">
        <v>39673</v>
      </c>
    </row>
    <row r="17" spans="1:17" ht="13.05" customHeight="1" x14ac:dyDescent="0.25">
      <c r="A17" s="13"/>
      <c r="C17" s="16"/>
      <c r="D17" s="16"/>
      <c r="E17" s="17"/>
      <c r="F17" s="17"/>
      <c r="G17" s="17"/>
      <c r="H17" s="17"/>
      <c r="I17" s="17"/>
    </row>
    <row r="18" spans="1:17" ht="14.25" customHeight="1" x14ac:dyDescent="0.25">
      <c r="A18" s="9" t="s">
        <v>11</v>
      </c>
      <c r="B18" s="18">
        <v>195</v>
      </c>
      <c r="C18" s="19">
        <v>162</v>
      </c>
      <c r="D18" s="12">
        <v>153.75</v>
      </c>
      <c r="E18" s="12">
        <v>187.535</v>
      </c>
      <c r="F18" s="12">
        <v>178</v>
      </c>
      <c r="G18" s="12">
        <v>317</v>
      </c>
      <c r="H18" s="12">
        <v>342</v>
      </c>
      <c r="I18" s="12">
        <v>338</v>
      </c>
    </row>
    <row r="19" spans="1:17" ht="13.05" customHeight="1" x14ac:dyDescent="0.25">
      <c r="A19" s="13"/>
      <c r="B19" s="3"/>
      <c r="C19" s="16"/>
      <c r="D19" s="16"/>
      <c r="E19" s="17"/>
      <c r="F19" s="17"/>
      <c r="G19" s="17"/>
      <c r="H19" s="17"/>
      <c r="I19" s="17"/>
    </row>
    <row r="20" spans="1:17" ht="14.25" customHeight="1" x14ac:dyDescent="0.25">
      <c r="A20" s="9" t="s">
        <v>12</v>
      </c>
      <c r="B20" s="10">
        <v>18846</v>
      </c>
      <c r="C20" s="14">
        <v>19859.814999999999</v>
      </c>
      <c r="D20" s="20">
        <v>20007.644</v>
      </c>
      <c r="E20" s="20">
        <v>17719</v>
      </c>
      <c r="F20" s="20">
        <v>18042</v>
      </c>
      <c r="G20" s="20">
        <v>18366</v>
      </c>
      <c r="H20" s="20">
        <v>18723</v>
      </c>
      <c r="I20" s="20">
        <v>18974</v>
      </c>
    </row>
    <row r="21" spans="1:17" ht="13.05" customHeight="1" x14ac:dyDescent="0.25">
      <c r="A21" s="13"/>
      <c r="B21" s="3"/>
      <c r="C21" s="3"/>
      <c r="D21" s="3"/>
      <c r="E21" s="21"/>
      <c r="F21" s="21"/>
      <c r="G21" s="21"/>
      <c r="H21" s="21"/>
      <c r="I21" s="21"/>
    </row>
    <row r="22" spans="1:17" x14ac:dyDescent="0.25">
      <c r="A22" s="9" t="s">
        <v>13</v>
      </c>
      <c r="B22" s="22">
        <f t="shared" ref="B22:D22" si="0">SUM(B23:B25)</f>
        <v>1722543.645</v>
      </c>
      <c r="C22" s="22">
        <f t="shared" si="0"/>
        <v>1712264.3869999999</v>
      </c>
      <c r="D22" s="22">
        <f t="shared" si="0"/>
        <v>1623363.693</v>
      </c>
      <c r="E22" s="22">
        <f t="shared" ref="E22" si="1">SUM(E23:E25)</f>
        <v>1571482.0889999999</v>
      </c>
      <c r="F22" s="22">
        <f>SUM(F23:F26)</f>
        <v>1529974</v>
      </c>
      <c r="G22" s="22">
        <f>SUM(G23:G26)</f>
        <v>1438741</v>
      </c>
      <c r="H22" s="22">
        <f>SUM(H23:H26)</f>
        <v>1345843</v>
      </c>
      <c r="I22" s="22">
        <f>SUM(I23:I26)</f>
        <v>1259020</v>
      </c>
    </row>
    <row r="23" spans="1:17" x14ac:dyDescent="0.25">
      <c r="A23" s="13" t="s">
        <v>14</v>
      </c>
      <c r="B23" s="11">
        <v>1164</v>
      </c>
      <c r="C23" s="11">
        <v>1387</v>
      </c>
      <c r="D23" s="22">
        <v>1428.67</v>
      </c>
      <c r="E23" s="22">
        <v>1464.0889999999999</v>
      </c>
      <c r="F23" s="22">
        <v>1649</v>
      </c>
      <c r="G23" s="22">
        <v>2085</v>
      </c>
      <c r="H23" s="22">
        <v>1028</v>
      </c>
      <c r="I23" s="22">
        <v>827</v>
      </c>
    </row>
    <row r="24" spans="1:17" ht="14.25" customHeight="1" x14ac:dyDescent="0.25">
      <c r="A24" s="13" t="s">
        <v>15</v>
      </c>
      <c r="B24" s="11">
        <v>20382.645</v>
      </c>
      <c r="C24" s="11">
        <v>9837.2810000000009</v>
      </c>
      <c r="D24" s="22">
        <v>13988.743</v>
      </c>
      <c r="E24" s="22">
        <v>14489</v>
      </c>
      <c r="F24" s="22">
        <v>20842</v>
      </c>
      <c r="G24" s="22">
        <v>21266</v>
      </c>
      <c r="H24" s="22">
        <v>20052</v>
      </c>
      <c r="I24" s="22">
        <v>18741</v>
      </c>
    </row>
    <row r="25" spans="1:17" ht="14.25" customHeight="1" x14ac:dyDescent="0.25">
      <c r="A25" s="15" t="s">
        <v>16</v>
      </c>
      <c r="B25" s="11">
        <v>1700997</v>
      </c>
      <c r="C25" s="11">
        <v>1701040.1059999999</v>
      </c>
      <c r="D25" s="22">
        <v>1607946.28</v>
      </c>
      <c r="E25" s="22">
        <v>1555529</v>
      </c>
      <c r="F25" s="22">
        <v>1507448</v>
      </c>
      <c r="G25" s="22">
        <v>1414483</v>
      </c>
      <c r="H25" s="22">
        <v>1323980</v>
      </c>
      <c r="I25" s="22">
        <v>1238518</v>
      </c>
    </row>
    <row r="26" spans="1:17" ht="14.25" customHeight="1" x14ac:dyDescent="0.25">
      <c r="A26" s="15" t="s">
        <v>17</v>
      </c>
      <c r="B26" s="11">
        <v>0</v>
      </c>
      <c r="C26" s="11">
        <v>0</v>
      </c>
      <c r="D26" s="22">
        <v>0</v>
      </c>
      <c r="E26" s="22">
        <v>0</v>
      </c>
      <c r="F26" s="22">
        <v>35</v>
      </c>
      <c r="G26" s="22">
        <v>907</v>
      </c>
      <c r="H26" s="22">
        <v>783</v>
      </c>
      <c r="I26" s="22">
        <v>934</v>
      </c>
      <c r="J26" s="310"/>
      <c r="K26" s="310"/>
      <c r="L26" s="310"/>
      <c r="M26" s="310"/>
      <c r="N26" s="310"/>
      <c r="O26" s="310"/>
      <c r="P26" s="310"/>
      <c r="Q26" s="310"/>
    </row>
    <row r="27" spans="1:17" ht="13.05" customHeight="1" x14ac:dyDescent="0.25">
      <c r="A27" s="23"/>
      <c r="B27" s="23"/>
      <c r="C27" s="24"/>
      <c r="D27" s="24"/>
      <c r="E27" s="24"/>
      <c r="F27" s="24"/>
      <c r="G27" s="24"/>
      <c r="H27" s="25"/>
      <c r="I27" s="25"/>
      <c r="J27" s="26"/>
    </row>
    <row r="28" spans="1:17" x14ac:dyDescent="0.25">
      <c r="A28" s="379" t="s">
        <v>18</v>
      </c>
      <c r="B28" s="379"/>
      <c r="C28" s="379"/>
      <c r="D28" s="379"/>
      <c r="E28" s="379"/>
      <c r="F28" s="379"/>
      <c r="G28" s="379"/>
      <c r="H28" s="379"/>
      <c r="I28" s="379"/>
      <c r="J28" s="27"/>
    </row>
    <row r="29" spans="1:17" ht="12.75" customHeight="1" x14ac:dyDescent="0.25">
      <c r="A29" s="372" t="s">
        <v>19</v>
      </c>
      <c r="B29" s="372"/>
      <c r="C29" s="372"/>
      <c r="D29" s="372"/>
      <c r="E29" s="372"/>
      <c r="F29" s="372"/>
      <c r="G29" s="372"/>
      <c r="H29" s="372"/>
      <c r="I29" s="372"/>
      <c r="J29" s="28"/>
    </row>
    <row r="30" spans="1:17" ht="12.75" customHeight="1" x14ac:dyDescent="0.25">
      <c r="A30" s="372" t="s">
        <v>20</v>
      </c>
      <c r="B30" s="372"/>
      <c r="C30" s="372"/>
      <c r="D30" s="372"/>
      <c r="E30" s="372"/>
      <c r="F30" s="372"/>
      <c r="G30" s="372"/>
      <c r="H30" s="372"/>
      <c r="I30" s="372"/>
      <c r="J30" s="28"/>
    </row>
    <row r="31" spans="1:17" ht="12.75" customHeight="1" x14ac:dyDescent="0.25">
      <c r="A31" s="372" t="s">
        <v>21</v>
      </c>
      <c r="B31" s="372"/>
      <c r="C31" s="372"/>
      <c r="D31" s="372"/>
      <c r="E31" s="372"/>
      <c r="F31" s="372"/>
      <c r="G31" s="372"/>
      <c r="H31" s="372"/>
      <c r="I31" s="372"/>
      <c r="J31" s="28"/>
    </row>
    <row r="32" spans="1:17" ht="12.75" customHeight="1" x14ac:dyDescent="0.25">
      <c r="A32" s="372" t="s">
        <v>22</v>
      </c>
      <c r="B32" s="372"/>
      <c r="C32" s="372"/>
      <c r="D32" s="372"/>
      <c r="E32" s="372"/>
      <c r="F32" s="372"/>
      <c r="G32" s="372"/>
      <c r="H32" s="372"/>
      <c r="I32" s="372"/>
      <c r="J32" s="28"/>
    </row>
    <row r="33" spans="1:10" ht="12.75" customHeight="1" x14ac:dyDescent="0.25">
      <c r="A33" s="372" t="s">
        <v>23</v>
      </c>
      <c r="B33" s="372"/>
      <c r="C33" s="372"/>
      <c r="D33" s="372"/>
      <c r="E33" s="372"/>
      <c r="F33" s="372"/>
      <c r="G33" s="372"/>
      <c r="H33" s="372"/>
      <c r="I33" s="372"/>
      <c r="J33" s="28"/>
    </row>
    <row r="34" spans="1:10" ht="12.75" customHeight="1" x14ac:dyDescent="0.25">
      <c r="A34" s="372" t="s">
        <v>24</v>
      </c>
      <c r="B34" s="372"/>
      <c r="C34" s="372"/>
      <c r="D34" s="372"/>
      <c r="E34" s="372"/>
      <c r="F34" s="372"/>
      <c r="G34" s="372"/>
      <c r="H34" s="372"/>
      <c r="I34" s="372"/>
      <c r="J34" s="28"/>
    </row>
    <row r="35" spans="1:10" ht="12.75" customHeight="1" x14ac:dyDescent="0.25">
      <c r="A35" s="372" t="s">
        <v>25</v>
      </c>
      <c r="B35" s="372"/>
      <c r="C35" s="372"/>
      <c r="D35" s="372"/>
      <c r="E35" s="372"/>
      <c r="F35" s="372"/>
      <c r="G35" s="372"/>
      <c r="H35" s="372"/>
      <c r="I35" s="372"/>
      <c r="J35" s="29"/>
    </row>
    <row r="36" spans="1:10" ht="12.75" customHeight="1" x14ac:dyDescent="0.25">
      <c r="A36" s="372" t="s">
        <v>26</v>
      </c>
      <c r="B36" s="372"/>
      <c r="C36" s="372"/>
      <c r="D36" s="372"/>
      <c r="E36" s="372"/>
      <c r="F36" s="372"/>
      <c r="G36" s="372"/>
      <c r="H36" s="372"/>
      <c r="I36" s="372"/>
      <c r="J36" s="29"/>
    </row>
    <row r="37" spans="1:10" ht="12.75" customHeight="1" x14ac:dyDescent="0.25">
      <c r="A37" s="372" t="s">
        <v>27</v>
      </c>
      <c r="B37" s="372"/>
      <c r="C37" s="372"/>
      <c r="D37" s="372"/>
      <c r="E37" s="372"/>
      <c r="F37" s="372"/>
      <c r="G37" s="372"/>
      <c r="H37" s="372"/>
      <c r="I37" s="372"/>
      <c r="J37" s="29"/>
    </row>
    <row r="38" spans="1:10" ht="13.05" customHeight="1" x14ac:dyDescent="0.25">
      <c r="A38" s="372"/>
      <c r="B38" s="372"/>
      <c r="C38" s="372"/>
      <c r="D38" s="372"/>
      <c r="E38" s="372"/>
      <c r="F38" s="372"/>
      <c r="G38" s="372"/>
      <c r="H38" s="372"/>
      <c r="I38" s="372"/>
      <c r="J38" s="28"/>
    </row>
    <row r="39" spans="1:10" ht="14.25" customHeight="1" x14ac:dyDescent="0.25">
      <c r="A39" s="375" t="s">
        <v>28</v>
      </c>
      <c r="B39" s="375"/>
      <c r="C39" s="375"/>
      <c r="D39" s="375"/>
      <c r="E39" s="375"/>
      <c r="F39" s="375"/>
      <c r="G39" s="375"/>
      <c r="H39" s="375"/>
      <c r="I39" s="375"/>
      <c r="J39" s="29"/>
    </row>
    <row r="40" spans="1:10" ht="14.25" customHeight="1" x14ac:dyDescent="0.25">
      <c r="A40" s="375" t="s">
        <v>29</v>
      </c>
      <c r="B40" s="375"/>
      <c r="C40" s="375"/>
      <c r="D40" s="375"/>
      <c r="E40" s="375"/>
      <c r="F40" s="375"/>
      <c r="G40" s="375"/>
      <c r="H40" s="375"/>
      <c r="I40" s="375"/>
      <c r="J40" s="28"/>
    </row>
    <row r="41" spans="1:10" ht="14.25" customHeight="1" x14ac:dyDescent="0.25">
      <c r="A41" s="372" t="s">
        <v>30</v>
      </c>
      <c r="B41" s="375"/>
      <c r="C41" s="375"/>
      <c r="D41" s="375"/>
      <c r="E41" s="375"/>
      <c r="F41" s="375"/>
      <c r="G41" s="375"/>
      <c r="H41" s="375"/>
      <c r="I41" s="375"/>
      <c r="J41" s="28"/>
    </row>
    <row r="42" spans="1:10" ht="14.25" customHeight="1" x14ac:dyDescent="0.25">
      <c r="A42" s="372" t="s">
        <v>31</v>
      </c>
      <c r="B42" s="372"/>
      <c r="C42" s="372"/>
      <c r="D42" s="372"/>
      <c r="E42" s="372"/>
      <c r="F42" s="372"/>
      <c r="G42" s="372"/>
      <c r="H42" s="372"/>
      <c r="I42" s="372"/>
      <c r="J42" s="28"/>
    </row>
    <row r="43" spans="1:10" ht="14.25" customHeight="1" x14ac:dyDescent="0.25">
      <c r="A43" s="375" t="s">
        <v>32</v>
      </c>
      <c r="B43" s="375"/>
      <c r="C43" s="375"/>
      <c r="D43" s="375"/>
      <c r="E43" s="375"/>
      <c r="F43" s="375"/>
      <c r="G43" s="375"/>
      <c r="H43" s="375"/>
      <c r="I43" s="375"/>
      <c r="J43" s="30"/>
    </row>
    <row r="44" spans="1:10" ht="14.25" customHeight="1" x14ac:dyDescent="0.25">
      <c r="A44" s="372" t="s">
        <v>33</v>
      </c>
      <c r="B44" s="372"/>
      <c r="C44" s="372"/>
      <c r="D44" s="372"/>
      <c r="E44" s="372"/>
      <c r="F44" s="372"/>
      <c r="G44" s="372"/>
      <c r="H44" s="372"/>
      <c r="I44" s="372"/>
      <c r="J44" s="26"/>
    </row>
    <row r="45" spans="1:10" ht="14.25" customHeight="1" x14ac:dyDescent="0.25">
      <c r="A45" s="372" t="s">
        <v>34</v>
      </c>
      <c r="B45" s="372"/>
      <c r="C45" s="372"/>
      <c r="D45" s="372"/>
      <c r="E45" s="372"/>
      <c r="F45" s="372"/>
      <c r="G45" s="372"/>
      <c r="H45" s="372"/>
      <c r="I45" s="372"/>
      <c r="J45" s="26"/>
    </row>
    <row r="46" spans="1:10" ht="14.25" customHeight="1" x14ac:dyDescent="0.25">
      <c r="A46" s="372" t="s">
        <v>35</v>
      </c>
      <c r="B46" s="372"/>
      <c r="C46" s="372"/>
      <c r="D46" s="372"/>
      <c r="E46" s="372"/>
      <c r="F46" s="372"/>
      <c r="G46" s="372"/>
      <c r="H46" s="372"/>
      <c r="I46" s="372"/>
      <c r="J46" s="26"/>
    </row>
    <row r="47" spans="1:10" ht="14.25" customHeight="1" x14ac:dyDescent="0.25">
      <c r="A47" s="372" t="s">
        <v>36</v>
      </c>
      <c r="B47" s="372"/>
      <c r="C47" s="372"/>
      <c r="D47" s="372"/>
      <c r="E47" s="372"/>
      <c r="F47" s="372"/>
      <c r="G47" s="372"/>
      <c r="H47" s="372"/>
      <c r="I47" s="372"/>
      <c r="J47" s="28"/>
    </row>
    <row r="48" spans="1:10" ht="14.25" customHeight="1" x14ac:dyDescent="0.25">
      <c r="A48" s="372" t="s">
        <v>37</v>
      </c>
      <c r="B48" s="372"/>
      <c r="C48" s="372"/>
      <c r="D48" s="372"/>
      <c r="E48" s="372"/>
      <c r="F48" s="372"/>
      <c r="G48" s="372"/>
      <c r="H48" s="372"/>
      <c r="I48" s="372"/>
      <c r="J48" s="3"/>
    </row>
    <row r="49" spans="1:10" ht="14.25" customHeight="1" x14ac:dyDescent="0.25">
      <c r="A49" s="372" t="s">
        <v>38</v>
      </c>
      <c r="B49" s="372"/>
      <c r="C49" s="372"/>
      <c r="D49" s="372"/>
      <c r="E49" s="372"/>
      <c r="F49" s="372"/>
      <c r="G49" s="372"/>
      <c r="H49" s="372"/>
      <c r="I49" s="372"/>
      <c r="J49" s="3"/>
    </row>
    <row r="50" spans="1:10" ht="14.25" customHeight="1" x14ac:dyDescent="0.25">
      <c r="A50" s="372" t="s">
        <v>39</v>
      </c>
      <c r="B50" s="372"/>
      <c r="C50" s="372"/>
      <c r="D50" s="372"/>
      <c r="E50" s="372"/>
      <c r="F50" s="372"/>
      <c r="G50" s="372"/>
      <c r="H50" s="372"/>
      <c r="I50" s="372"/>
      <c r="J50" s="3"/>
    </row>
    <row r="51" spans="1:10" ht="13.05" customHeight="1" x14ac:dyDescent="0.25">
      <c r="A51" s="374"/>
      <c r="B51" s="374"/>
      <c r="C51" s="374"/>
      <c r="D51" s="374"/>
      <c r="E51" s="374"/>
      <c r="F51" s="374"/>
      <c r="G51" s="374"/>
      <c r="H51" s="374"/>
      <c r="I51" s="374"/>
    </row>
    <row r="52" spans="1:10" x14ac:dyDescent="0.25">
      <c r="A52" s="372" t="s">
        <v>40</v>
      </c>
      <c r="B52" s="372"/>
      <c r="C52" s="372"/>
      <c r="D52" s="372"/>
      <c r="E52" s="372"/>
      <c r="F52" s="372"/>
      <c r="G52" s="372"/>
      <c r="H52" s="372"/>
      <c r="I52" s="372"/>
    </row>
    <row r="53" spans="1:10" ht="13.05" customHeight="1" x14ac:dyDescent="0.25">
      <c r="A53" s="372"/>
      <c r="B53" s="372"/>
      <c r="C53" s="372"/>
      <c r="D53" s="372"/>
      <c r="E53" s="372"/>
      <c r="F53" s="372"/>
      <c r="G53" s="372"/>
      <c r="H53" s="372"/>
      <c r="I53" s="372"/>
    </row>
    <row r="54" spans="1:10" x14ac:dyDescent="0.25">
      <c r="A54" s="372" t="s">
        <v>41</v>
      </c>
      <c r="B54" s="372"/>
      <c r="C54" s="372"/>
      <c r="D54" s="372"/>
      <c r="E54" s="372"/>
      <c r="F54" s="372"/>
      <c r="G54" s="372"/>
      <c r="H54" s="372"/>
      <c r="I54" s="372"/>
    </row>
    <row r="55" spans="1:10" ht="13.05" customHeight="1" x14ac:dyDescent="0.25"/>
    <row r="56" spans="1:10" x14ac:dyDescent="0.25">
      <c r="A56" s="373" t="s">
        <v>42</v>
      </c>
      <c r="B56" s="373"/>
      <c r="C56" s="373"/>
      <c r="D56" s="373"/>
      <c r="E56" s="373"/>
      <c r="F56" s="373"/>
      <c r="G56" s="373"/>
      <c r="H56" s="373"/>
      <c r="I56" s="373"/>
    </row>
  </sheetData>
  <mergeCells count="32">
    <mergeCell ref="A35:I35"/>
    <mergeCell ref="A1:I1"/>
    <mergeCell ref="A2:I2"/>
    <mergeCell ref="A3:I3"/>
    <mergeCell ref="A5:I5"/>
    <mergeCell ref="A28:I28"/>
    <mergeCell ref="A29:I29"/>
    <mergeCell ref="A30:I30"/>
    <mergeCell ref="A31:I31"/>
    <mergeCell ref="A32:I32"/>
    <mergeCell ref="A33:I33"/>
    <mergeCell ref="A34:I34"/>
    <mergeCell ref="A47:I47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54:I54"/>
    <mergeCell ref="A56:I56"/>
    <mergeCell ref="A48:I48"/>
    <mergeCell ref="A49:I49"/>
    <mergeCell ref="A50:I50"/>
    <mergeCell ref="A51:I51"/>
    <mergeCell ref="A52:I52"/>
    <mergeCell ref="A53:I53"/>
  </mergeCells>
  <printOptions horizontalCentered="1"/>
  <pageMargins left="0.5" right="0.5" top="0.5" bottom="0.5" header="0.3" footer="0.3"/>
  <pageSetup scale="8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36"/>
  <sheetViews>
    <sheetView zoomScaleNormal="100" workbookViewId="0">
      <selection sqref="A1:J1"/>
    </sheetView>
  </sheetViews>
  <sheetFormatPr defaultColWidth="9.28515625" defaultRowHeight="13.2" x14ac:dyDescent="0.25"/>
  <cols>
    <col min="1" max="1" width="41.85546875" style="3" customWidth="1"/>
    <col min="2" max="6" width="13.42578125" style="3" customWidth="1"/>
    <col min="7" max="7" width="14" style="3" customWidth="1"/>
    <col min="8" max="9" width="13.42578125" style="3" customWidth="1"/>
    <col min="10" max="10" width="14" style="3" customWidth="1"/>
    <col min="11" max="11" width="2.85546875" style="3" customWidth="1"/>
    <col min="12" max="16384" width="9.28515625" style="3"/>
  </cols>
  <sheetData>
    <row r="1" spans="1:10" x14ac:dyDescent="0.25">
      <c r="A1" s="376" t="s">
        <v>579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0" x14ac:dyDescent="0.25">
      <c r="A2" s="377" t="s">
        <v>580</v>
      </c>
      <c r="B2" s="377"/>
      <c r="C2" s="377"/>
      <c r="D2" s="377"/>
      <c r="E2" s="377"/>
      <c r="F2" s="377"/>
      <c r="G2" s="377"/>
      <c r="H2" s="377"/>
      <c r="I2" s="377"/>
      <c r="J2" s="377"/>
    </row>
    <row r="3" spans="1:10" x14ac:dyDescent="0.25">
      <c r="A3" s="226"/>
      <c r="B3" s="226"/>
    </row>
    <row r="4" spans="1:10" ht="14.1" customHeight="1" x14ac:dyDescent="0.25">
      <c r="A4" s="94" t="s">
        <v>4</v>
      </c>
      <c r="B4" s="67">
        <v>2011</v>
      </c>
      <c r="C4" s="67">
        <v>2012</v>
      </c>
      <c r="D4" s="67">
        <v>2013</v>
      </c>
      <c r="E4" s="67">
        <v>2014</v>
      </c>
      <c r="F4" s="67">
        <v>2015</v>
      </c>
      <c r="G4" s="67">
        <v>2016</v>
      </c>
      <c r="H4" s="67">
        <v>2017</v>
      </c>
      <c r="I4" s="67">
        <v>2018</v>
      </c>
      <c r="J4" s="67">
        <v>2019</v>
      </c>
    </row>
    <row r="6" spans="1:10" x14ac:dyDescent="0.25">
      <c r="A6" s="56" t="s">
        <v>581</v>
      </c>
    </row>
    <row r="7" spans="1:10" x14ac:dyDescent="0.25">
      <c r="A7" s="3" t="s">
        <v>582</v>
      </c>
      <c r="B7" s="21">
        <v>626515</v>
      </c>
      <c r="C7" s="21">
        <v>607501</v>
      </c>
      <c r="D7" s="296">
        <v>602272</v>
      </c>
      <c r="E7" s="296">
        <v>603623</v>
      </c>
      <c r="F7" s="296">
        <v>575128</v>
      </c>
      <c r="G7" s="296">
        <v>567799</v>
      </c>
      <c r="H7" s="296">
        <v>560200</v>
      </c>
      <c r="I7" s="296">
        <v>552291</v>
      </c>
      <c r="J7" s="296">
        <v>544290</v>
      </c>
    </row>
    <row r="8" spans="1:10" x14ac:dyDescent="0.25">
      <c r="A8" s="3" t="s">
        <v>583</v>
      </c>
      <c r="B8" s="10">
        <v>57713884</v>
      </c>
      <c r="C8" s="296">
        <f>SUM(C12,C16,C27)</f>
        <v>57948639</v>
      </c>
      <c r="D8" s="296">
        <f>SUM(D12,D16,D27)</f>
        <v>58853367</v>
      </c>
      <c r="E8" s="296">
        <f>SUM(E12,E16,E27)</f>
        <v>50665849</v>
      </c>
      <c r="F8" s="296">
        <f>SUM(F12,F16,F27)</f>
        <v>53071965</v>
      </c>
      <c r="G8" s="296">
        <f t="shared" ref="G8:H8" si="0">SUM(G12,G16,G27)</f>
        <v>58025394</v>
      </c>
      <c r="H8" s="296">
        <f t="shared" si="0"/>
        <v>63908005</v>
      </c>
      <c r="I8" s="296">
        <f t="shared" ref="I8:J8" si="1">SUM(I12,I16,I24,I27)</f>
        <v>76254426</v>
      </c>
      <c r="J8" s="296">
        <f t="shared" si="1"/>
        <v>83386111</v>
      </c>
    </row>
    <row r="9" spans="1:10" x14ac:dyDescent="0.25">
      <c r="C9" s="296"/>
      <c r="D9" s="21"/>
      <c r="E9" s="21"/>
      <c r="F9" s="296"/>
      <c r="G9" s="21"/>
      <c r="H9" s="296"/>
      <c r="I9" s="296"/>
      <c r="J9" s="296"/>
    </row>
    <row r="10" spans="1:10" ht="14.25" customHeight="1" x14ac:dyDescent="0.25">
      <c r="A10" s="56" t="s">
        <v>584</v>
      </c>
      <c r="C10" s="21"/>
      <c r="D10" s="21"/>
      <c r="E10" s="21"/>
      <c r="F10" s="296"/>
      <c r="G10" s="21"/>
      <c r="H10" s="296"/>
      <c r="I10" s="296"/>
      <c r="J10" s="296"/>
    </row>
    <row r="11" spans="1:10" x14ac:dyDescent="0.25">
      <c r="A11" s="3" t="s">
        <v>585</v>
      </c>
      <c r="B11" s="18">
        <v>547</v>
      </c>
      <c r="C11" s="21">
        <v>496</v>
      </c>
      <c r="D11" s="21">
        <v>497</v>
      </c>
      <c r="E11" s="21">
        <v>476</v>
      </c>
      <c r="F11" s="296">
        <v>453</v>
      </c>
      <c r="G11" s="21">
        <v>446</v>
      </c>
      <c r="H11" s="296">
        <v>422</v>
      </c>
      <c r="I11" s="296">
        <v>431</v>
      </c>
      <c r="J11" s="296">
        <v>489</v>
      </c>
    </row>
    <row r="12" spans="1:10" x14ac:dyDescent="0.25">
      <c r="A12" s="3" t="s">
        <v>583</v>
      </c>
      <c r="B12" s="10">
        <v>46128043</v>
      </c>
      <c r="C12" s="296">
        <v>47051889</v>
      </c>
      <c r="D12" s="296">
        <v>47929667</v>
      </c>
      <c r="E12" s="296">
        <v>39639427</v>
      </c>
      <c r="F12" s="296">
        <v>41856422</v>
      </c>
      <c r="G12" s="296">
        <v>46313905</v>
      </c>
      <c r="H12" s="296">
        <v>50923708</v>
      </c>
      <c r="I12" s="296">
        <v>63400193</v>
      </c>
      <c r="J12" s="296">
        <v>68629115</v>
      </c>
    </row>
    <row r="13" spans="1:10" x14ac:dyDescent="0.25">
      <c r="C13" s="21"/>
      <c r="D13" s="21"/>
      <c r="E13" s="21"/>
      <c r="F13" s="296"/>
      <c r="G13" s="21"/>
      <c r="H13" s="296"/>
      <c r="I13" s="296"/>
      <c r="J13" s="296"/>
    </row>
    <row r="14" spans="1:10" x14ac:dyDescent="0.25">
      <c r="A14" s="56" t="s">
        <v>586</v>
      </c>
      <c r="C14" s="21"/>
      <c r="D14" s="21"/>
      <c r="E14" s="21"/>
      <c r="F14" s="296"/>
      <c r="G14" s="21"/>
      <c r="H14" s="296"/>
      <c r="I14" s="296"/>
      <c r="J14" s="296"/>
    </row>
    <row r="15" spans="1:10" ht="14.25" customHeight="1" x14ac:dyDescent="0.25">
      <c r="A15" s="3" t="s">
        <v>587</v>
      </c>
      <c r="B15" s="10">
        <v>16809</v>
      </c>
      <c r="C15" s="21">
        <v>13747</v>
      </c>
      <c r="D15" s="21">
        <v>11525</v>
      </c>
      <c r="E15" s="21">
        <v>10274</v>
      </c>
      <c r="F15" s="296">
        <v>11431</v>
      </c>
      <c r="G15" s="21">
        <v>12127</v>
      </c>
      <c r="H15" s="296">
        <v>11745</v>
      </c>
      <c r="I15" s="296">
        <v>10818</v>
      </c>
      <c r="J15" s="296">
        <v>10261</v>
      </c>
    </row>
    <row r="16" spans="1:10" x14ac:dyDescent="0.25">
      <c r="A16" s="3" t="s">
        <v>583</v>
      </c>
      <c r="B16" s="297">
        <v>9358016</v>
      </c>
      <c r="C16" s="296">
        <v>9109608</v>
      </c>
      <c r="D16" s="296">
        <v>9260141</v>
      </c>
      <c r="E16" s="296">
        <v>9032442</v>
      </c>
      <c r="F16" s="296">
        <v>9353642</v>
      </c>
      <c r="G16" s="296">
        <v>9840221</v>
      </c>
      <c r="H16" s="296">
        <v>10317297</v>
      </c>
      <c r="I16" s="296">
        <v>10172808</v>
      </c>
      <c r="J16" s="296">
        <v>11142498</v>
      </c>
    </row>
    <row r="17" spans="1:10" ht="14.25" customHeight="1" x14ac:dyDescent="0.25">
      <c r="A17" s="3" t="s">
        <v>588</v>
      </c>
      <c r="C17" s="21"/>
      <c r="D17" s="21"/>
      <c r="E17" s="21"/>
      <c r="F17" s="296"/>
      <c r="G17" s="21"/>
      <c r="H17" s="296"/>
      <c r="I17" s="296"/>
      <c r="J17" s="296"/>
    </row>
    <row r="18" spans="1:10" x14ac:dyDescent="0.25">
      <c r="A18" s="3" t="s">
        <v>589</v>
      </c>
      <c r="B18" s="18">
        <v>394</v>
      </c>
      <c r="C18" s="21">
        <v>370</v>
      </c>
      <c r="D18" s="21">
        <v>376</v>
      </c>
      <c r="E18" s="21">
        <v>357</v>
      </c>
      <c r="F18" s="296">
        <v>314</v>
      </c>
      <c r="G18" s="21">
        <v>314</v>
      </c>
      <c r="H18" s="296">
        <v>308</v>
      </c>
      <c r="I18" s="296">
        <v>310</v>
      </c>
      <c r="J18" s="296">
        <v>316</v>
      </c>
    </row>
    <row r="19" spans="1:10" x14ac:dyDescent="0.25">
      <c r="A19" s="3" t="s">
        <v>590</v>
      </c>
      <c r="B19" s="297">
        <v>9703308</v>
      </c>
      <c r="C19" s="296">
        <v>8975271</v>
      </c>
      <c r="D19" s="296">
        <v>9889772</v>
      </c>
      <c r="E19" s="296">
        <v>10248209</v>
      </c>
      <c r="F19" s="296">
        <v>8012817</v>
      </c>
      <c r="G19" s="296">
        <v>7178691</v>
      </c>
      <c r="H19" s="296">
        <v>6781529</v>
      </c>
      <c r="I19" s="296">
        <v>6345060</v>
      </c>
      <c r="J19" s="296">
        <v>6964806</v>
      </c>
    </row>
    <row r="20" spans="1:10" x14ac:dyDescent="0.25">
      <c r="C20" s="21"/>
      <c r="D20" s="21"/>
      <c r="E20" s="21"/>
      <c r="F20" s="296"/>
      <c r="G20" s="21"/>
      <c r="H20" s="296"/>
      <c r="I20" s="296"/>
      <c r="J20" s="296"/>
    </row>
    <row r="21" spans="1:10" ht="14.25" customHeight="1" x14ac:dyDescent="0.25">
      <c r="A21" s="56" t="s">
        <v>591</v>
      </c>
      <c r="C21" s="21"/>
      <c r="D21" s="21"/>
      <c r="E21" s="21"/>
      <c r="F21" s="296"/>
      <c r="G21" s="21"/>
      <c r="H21" s="296"/>
      <c r="I21" s="296"/>
      <c r="J21" s="296"/>
    </row>
    <row r="22" spans="1:10" x14ac:dyDescent="0.25">
      <c r="A22" s="153" t="s">
        <v>592</v>
      </c>
      <c r="B22" s="298">
        <v>12638</v>
      </c>
      <c r="C22" s="296">
        <v>12206</v>
      </c>
      <c r="D22" s="296">
        <v>13202</v>
      </c>
      <c r="E22" s="296">
        <v>13907</v>
      </c>
      <c r="F22" s="296">
        <v>15325</v>
      </c>
      <c r="G22" s="296">
        <v>16365</v>
      </c>
      <c r="H22" s="296">
        <v>18719</v>
      </c>
      <c r="I22" s="296">
        <v>20198</v>
      </c>
      <c r="J22" s="296">
        <v>20709</v>
      </c>
    </row>
    <row r="23" spans="1:10" x14ac:dyDescent="0.25">
      <c r="A23" s="153" t="s">
        <v>593</v>
      </c>
      <c r="B23" s="298">
        <v>564</v>
      </c>
      <c r="C23" s="296">
        <v>461</v>
      </c>
      <c r="D23" s="296">
        <v>486</v>
      </c>
      <c r="E23" s="296">
        <v>509</v>
      </c>
      <c r="F23" s="296">
        <v>595</v>
      </c>
      <c r="G23" s="296">
        <v>604</v>
      </c>
      <c r="H23" s="296">
        <v>646</v>
      </c>
      <c r="I23" s="296">
        <v>774</v>
      </c>
      <c r="J23" s="296">
        <v>782</v>
      </c>
    </row>
    <row r="24" spans="1:10" x14ac:dyDescent="0.25">
      <c r="A24" s="3" t="s">
        <v>594</v>
      </c>
      <c r="B24" s="298">
        <v>445822</v>
      </c>
      <c r="C24" s="296">
        <v>617998</v>
      </c>
      <c r="D24" s="296">
        <v>596754</v>
      </c>
      <c r="E24" s="296">
        <v>581416</v>
      </c>
      <c r="F24" s="296">
        <v>274011</v>
      </c>
      <c r="G24" s="296">
        <v>621182</v>
      </c>
      <c r="H24" s="296">
        <v>612654</v>
      </c>
      <c r="I24" s="296">
        <v>670425</v>
      </c>
      <c r="J24" s="296">
        <v>1610893</v>
      </c>
    </row>
    <row r="25" spans="1:10" x14ac:dyDescent="0.25">
      <c r="C25" s="21"/>
      <c r="D25" s="21"/>
      <c r="E25" s="21"/>
      <c r="F25" s="296"/>
      <c r="G25" s="21"/>
      <c r="H25" s="296"/>
      <c r="I25" s="296"/>
      <c r="J25" s="296"/>
    </row>
    <row r="26" spans="1:10" x14ac:dyDescent="0.25">
      <c r="A26" s="56" t="s">
        <v>595</v>
      </c>
      <c r="C26" s="21"/>
      <c r="D26" s="21"/>
      <c r="E26" s="21"/>
      <c r="F26" s="296"/>
      <c r="G26" s="21"/>
      <c r="H26" s="296"/>
      <c r="I26" s="296"/>
      <c r="J26" s="296"/>
    </row>
    <row r="27" spans="1:10" x14ac:dyDescent="0.25">
      <c r="A27" s="3" t="s">
        <v>583</v>
      </c>
      <c r="B27" s="10">
        <v>1782003</v>
      </c>
      <c r="C27" s="53">
        <v>1787142</v>
      </c>
      <c r="D27" s="296">
        <v>1663559</v>
      </c>
      <c r="E27" s="296">
        <v>1993980</v>
      </c>
      <c r="F27" s="296">
        <v>1861901</v>
      </c>
      <c r="G27" s="296">
        <v>1871268</v>
      </c>
      <c r="H27" s="296">
        <v>2667000</v>
      </c>
      <c r="I27" s="296">
        <v>2011000</v>
      </c>
      <c r="J27" s="296">
        <v>2003605</v>
      </c>
    </row>
    <row r="29" spans="1:10" ht="14.25" customHeight="1" x14ac:dyDescent="0.25">
      <c r="A29" s="400" t="s">
        <v>596</v>
      </c>
      <c r="B29" s="400"/>
      <c r="C29" s="373"/>
      <c r="D29" s="373"/>
      <c r="E29" s="373"/>
      <c r="F29" s="373"/>
      <c r="G29" s="373"/>
      <c r="H29" s="373"/>
      <c r="I29" s="373"/>
      <c r="J29" s="403"/>
    </row>
    <row r="30" spans="1:10" ht="14.25" customHeight="1" x14ac:dyDescent="0.25">
      <c r="A30" s="400" t="s">
        <v>597</v>
      </c>
      <c r="B30" s="400"/>
      <c r="C30" s="373"/>
      <c r="D30" s="373"/>
      <c r="E30" s="373"/>
      <c r="F30" s="373"/>
      <c r="G30" s="373"/>
      <c r="H30" s="373"/>
      <c r="I30" s="373"/>
      <c r="J30" s="403"/>
    </row>
    <row r="31" spans="1:10" ht="14.25" customHeight="1" x14ac:dyDescent="0.25">
      <c r="A31" s="380" t="s">
        <v>598</v>
      </c>
      <c r="B31" s="380"/>
      <c r="C31" s="380"/>
      <c r="D31" s="380"/>
      <c r="E31" s="380"/>
      <c r="F31" s="380"/>
      <c r="G31" s="380"/>
      <c r="H31" s="380"/>
      <c r="I31" s="380"/>
      <c r="J31" s="403"/>
    </row>
    <row r="32" spans="1:10" ht="14.25" customHeight="1" x14ac:dyDescent="0.25">
      <c r="A32" s="380" t="s">
        <v>599</v>
      </c>
      <c r="B32" s="380"/>
      <c r="C32" s="380"/>
      <c r="D32" s="380"/>
      <c r="E32" s="380"/>
      <c r="F32" s="380"/>
      <c r="G32" s="380"/>
      <c r="H32" s="380"/>
      <c r="I32" s="380"/>
      <c r="J32" s="380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60"/>
    </row>
    <row r="34" spans="1:11" x14ac:dyDescent="0.25">
      <c r="A34" s="373" t="s">
        <v>600</v>
      </c>
      <c r="B34" s="373"/>
      <c r="C34" s="373"/>
      <c r="D34" s="373"/>
      <c r="E34" s="373"/>
      <c r="F34" s="373"/>
      <c r="G34" s="373"/>
      <c r="H34" s="373"/>
      <c r="I34" s="373"/>
      <c r="J34" s="373"/>
      <c r="K34" s="373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11" x14ac:dyDescent="0.25">
      <c r="A36" s="2" t="s">
        <v>601</v>
      </c>
      <c r="B36" s="2"/>
      <c r="C36" s="2"/>
      <c r="D36" s="2"/>
      <c r="E36" s="2"/>
      <c r="F36" s="2"/>
      <c r="G36" s="2"/>
      <c r="H36" s="2"/>
      <c r="I36" s="2"/>
    </row>
  </sheetData>
  <mergeCells count="7">
    <mergeCell ref="A34:K34"/>
    <mergeCell ref="A1:J1"/>
    <mergeCell ref="A2:J2"/>
    <mergeCell ref="A29:J29"/>
    <mergeCell ref="A30:J30"/>
    <mergeCell ref="A31:J31"/>
    <mergeCell ref="A32:J32"/>
  </mergeCells>
  <printOptions horizontalCentered="1"/>
  <pageMargins left="0.5" right="0.5" top="0.5" bottom="0.5" header="0.3" footer="0.3"/>
  <pageSetup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1"/>
  <sheetViews>
    <sheetView zoomScaleNormal="100" workbookViewId="0">
      <selection sqref="A1:I1"/>
    </sheetView>
  </sheetViews>
  <sheetFormatPr defaultColWidth="9.28515625" defaultRowHeight="13.2" x14ac:dyDescent="0.25"/>
  <cols>
    <col min="1" max="1" width="26.42578125" style="32" customWidth="1"/>
    <col min="2" max="9" width="12.28515625" style="32" customWidth="1"/>
    <col min="10" max="10" width="2.85546875" style="32" customWidth="1"/>
    <col min="11" max="16384" width="9.28515625" style="32"/>
  </cols>
  <sheetData>
    <row r="1" spans="1:9" x14ac:dyDescent="0.25">
      <c r="A1" s="376" t="s">
        <v>43</v>
      </c>
      <c r="B1" s="376"/>
      <c r="C1" s="376"/>
      <c r="D1" s="376"/>
      <c r="E1" s="376"/>
      <c r="F1" s="376"/>
      <c r="G1" s="376"/>
      <c r="H1" s="376"/>
      <c r="I1" s="376"/>
    </row>
    <row r="2" spans="1:9" x14ac:dyDescent="0.25">
      <c r="A2" s="377" t="s">
        <v>2</v>
      </c>
      <c r="B2" s="377"/>
      <c r="C2" s="377"/>
      <c r="D2" s="377"/>
      <c r="E2" s="377"/>
      <c r="F2" s="377"/>
      <c r="G2" s="377"/>
      <c r="H2" s="377"/>
      <c r="I2" s="377"/>
    </row>
    <row r="3" spans="1:9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9" ht="14.25" customHeight="1" x14ac:dyDescent="0.25">
      <c r="A4" s="378" t="s">
        <v>44</v>
      </c>
      <c r="B4" s="378"/>
      <c r="C4" s="378"/>
      <c r="D4" s="378"/>
      <c r="E4" s="378"/>
      <c r="F4" s="378"/>
      <c r="G4" s="378"/>
      <c r="H4" s="378"/>
      <c r="I4" s="378"/>
    </row>
    <row r="5" spans="1:9" x14ac:dyDescent="0.25">
      <c r="A5" s="4"/>
      <c r="B5" s="4"/>
      <c r="C5" s="3"/>
      <c r="D5" s="3"/>
      <c r="E5" s="3"/>
      <c r="F5" s="3"/>
      <c r="G5" s="3"/>
      <c r="H5" s="3"/>
      <c r="I5" s="3"/>
    </row>
    <row r="6" spans="1:9" s="35" customFormat="1" ht="13.95" customHeight="1" x14ac:dyDescent="0.2">
      <c r="A6" s="34" t="s">
        <v>4</v>
      </c>
      <c r="B6" s="6">
        <v>2012</v>
      </c>
      <c r="C6" s="6">
        <v>2013</v>
      </c>
      <c r="D6" s="6">
        <v>2014</v>
      </c>
      <c r="E6" s="6">
        <v>2015</v>
      </c>
      <c r="F6" s="6">
        <v>2016</v>
      </c>
      <c r="G6" s="6">
        <v>2017</v>
      </c>
      <c r="H6" s="6">
        <v>2018</v>
      </c>
      <c r="I6" s="6">
        <v>2019</v>
      </c>
    </row>
    <row r="7" spans="1:9" s="36" customFormat="1" x14ac:dyDescent="0.25">
      <c r="A7" s="8"/>
    </row>
    <row r="8" spans="1:9" s="36" customFormat="1" ht="14.25" customHeight="1" x14ac:dyDescent="0.25">
      <c r="A8" s="9" t="s">
        <v>45</v>
      </c>
      <c r="B8" s="10">
        <v>54433</v>
      </c>
      <c r="C8" s="10">
        <v>48675</v>
      </c>
      <c r="D8" s="10">
        <v>42571</v>
      </c>
      <c r="E8" s="10">
        <v>35159</v>
      </c>
      <c r="F8" s="10">
        <v>31287</v>
      </c>
      <c r="G8" s="10">
        <v>28556</v>
      </c>
      <c r="H8" s="10">
        <v>26031</v>
      </c>
      <c r="I8" s="10">
        <v>25417</v>
      </c>
    </row>
    <row r="9" spans="1:9" s="36" customFormat="1" ht="14.25" customHeight="1" x14ac:dyDescent="0.25">
      <c r="A9" s="15" t="s">
        <v>618</v>
      </c>
      <c r="B9" s="18">
        <v>369</v>
      </c>
      <c r="C9" s="18">
        <v>283</v>
      </c>
      <c r="D9" s="10">
        <v>250</v>
      </c>
      <c r="E9" s="10">
        <v>261</v>
      </c>
      <c r="F9" s="10">
        <v>228</v>
      </c>
      <c r="G9" s="10">
        <v>194</v>
      </c>
      <c r="H9" s="10">
        <v>175</v>
      </c>
      <c r="I9" s="10">
        <v>153</v>
      </c>
    </row>
    <row r="10" spans="1:9" s="36" customFormat="1" x14ac:dyDescent="0.25">
      <c r="A10" s="13"/>
      <c r="B10" s="18"/>
      <c r="C10" s="18"/>
      <c r="D10" s="18"/>
      <c r="E10" s="10"/>
      <c r="F10" s="10"/>
      <c r="G10" s="10"/>
      <c r="H10" s="10"/>
      <c r="I10" s="10"/>
    </row>
    <row r="11" spans="1:9" s="36" customFormat="1" ht="14.25" customHeight="1" x14ac:dyDescent="0.25">
      <c r="A11" s="9" t="s">
        <v>46</v>
      </c>
      <c r="B11" s="10">
        <v>99792</v>
      </c>
      <c r="C11" s="10">
        <v>95034</v>
      </c>
      <c r="D11" s="10">
        <v>90119</v>
      </c>
      <c r="E11" s="10">
        <v>83678</v>
      </c>
      <c r="F11" s="10">
        <v>81208</v>
      </c>
      <c r="G11" s="10">
        <v>79430</v>
      </c>
      <c r="H11" s="10">
        <v>76642</v>
      </c>
      <c r="I11" s="10">
        <v>75416</v>
      </c>
    </row>
    <row r="12" spans="1:9" s="36" customFormat="1" ht="13.2" customHeight="1" x14ac:dyDescent="0.25">
      <c r="A12" s="15" t="s">
        <v>615</v>
      </c>
      <c r="B12" s="10">
        <v>19690</v>
      </c>
      <c r="C12" s="10">
        <v>22854</v>
      </c>
      <c r="D12" s="10">
        <v>24287</v>
      </c>
      <c r="E12" s="10">
        <v>21911</v>
      </c>
      <c r="F12" s="10">
        <v>20510</v>
      </c>
      <c r="G12" s="10">
        <v>20076</v>
      </c>
      <c r="H12" s="10">
        <v>19710</v>
      </c>
      <c r="I12" s="10">
        <v>20261</v>
      </c>
    </row>
    <row r="13" spans="1:9" s="36" customFormat="1" x14ac:dyDescent="0.25">
      <c r="A13" s="15" t="s">
        <v>9</v>
      </c>
      <c r="B13" s="10">
        <v>91</v>
      </c>
      <c r="C13" s="10">
        <v>155</v>
      </c>
      <c r="D13" s="10">
        <v>137</v>
      </c>
      <c r="E13" s="10">
        <v>120</v>
      </c>
      <c r="F13" s="10">
        <v>99</v>
      </c>
      <c r="G13" s="10">
        <v>79</v>
      </c>
      <c r="H13" s="10">
        <v>60</v>
      </c>
      <c r="I13" s="10">
        <v>66</v>
      </c>
    </row>
    <row r="14" spans="1:9" s="36" customFormat="1" x14ac:dyDescent="0.25">
      <c r="A14" s="13"/>
      <c r="E14" s="37"/>
      <c r="F14" s="37"/>
      <c r="G14" s="37"/>
      <c r="H14" s="37"/>
      <c r="I14" s="37"/>
    </row>
    <row r="15" spans="1:9" s="36" customFormat="1" ht="14.25" customHeight="1" x14ac:dyDescent="0.25">
      <c r="A15" s="9" t="s">
        <v>11</v>
      </c>
      <c r="B15" s="18">
        <v>76</v>
      </c>
      <c r="C15" s="18">
        <v>62</v>
      </c>
      <c r="D15" s="10">
        <v>61</v>
      </c>
      <c r="E15" s="10">
        <v>50</v>
      </c>
      <c r="F15" s="10">
        <v>55</v>
      </c>
      <c r="G15" s="10">
        <v>58</v>
      </c>
      <c r="H15" s="10">
        <v>65</v>
      </c>
      <c r="I15" s="10">
        <v>58</v>
      </c>
    </row>
    <row r="16" spans="1:9" s="36" customFormat="1" x14ac:dyDescent="0.25">
      <c r="A16" s="13"/>
      <c r="E16" s="37"/>
      <c r="F16" s="37"/>
      <c r="G16" s="37"/>
      <c r="H16" s="37"/>
      <c r="I16" s="37"/>
    </row>
    <row r="17" spans="1:10" s="36" customFormat="1" x14ac:dyDescent="0.25">
      <c r="A17" s="9" t="s">
        <v>47</v>
      </c>
      <c r="B17" s="10">
        <v>34133</v>
      </c>
      <c r="C17" s="10">
        <v>35288</v>
      </c>
      <c r="D17" s="10">
        <v>36111</v>
      </c>
      <c r="E17" s="10">
        <v>36910</v>
      </c>
      <c r="F17" s="10">
        <v>37583</v>
      </c>
      <c r="G17" s="10">
        <v>38259</v>
      </c>
      <c r="H17" s="10">
        <v>39002</v>
      </c>
      <c r="I17" s="10">
        <v>39522</v>
      </c>
    </row>
    <row r="18" spans="1:10" s="36" customFormat="1" x14ac:dyDescent="0.25">
      <c r="A18" s="15" t="s">
        <v>616</v>
      </c>
      <c r="B18" s="10">
        <v>29572</v>
      </c>
      <c r="C18" s="10">
        <v>30650</v>
      </c>
      <c r="D18" s="10">
        <v>31514</v>
      </c>
      <c r="E18" s="10">
        <v>32305</v>
      </c>
      <c r="F18" s="10">
        <v>33003</v>
      </c>
      <c r="G18" s="10">
        <v>33876</v>
      </c>
      <c r="H18" s="10">
        <v>34769</v>
      </c>
      <c r="I18" s="10">
        <v>35482</v>
      </c>
    </row>
    <row r="19" spans="1:10" s="36" customFormat="1" x14ac:dyDescent="0.25">
      <c r="A19" s="15" t="s">
        <v>617</v>
      </c>
      <c r="B19" s="18">
        <v>691</v>
      </c>
      <c r="C19" s="18">
        <v>694</v>
      </c>
      <c r="D19" s="10">
        <v>701</v>
      </c>
      <c r="E19" s="10">
        <v>704</v>
      </c>
      <c r="F19" s="10">
        <v>696</v>
      </c>
      <c r="G19" s="10">
        <v>714</v>
      </c>
      <c r="H19" s="10">
        <v>718</v>
      </c>
      <c r="I19" s="10">
        <v>719</v>
      </c>
    </row>
    <row r="20" spans="1:10" s="36" customFormat="1" x14ac:dyDescent="0.25">
      <c r="A20" s="15" t="s">
        <v>48</v>
      </c>
      <c r="B20" s="10">
        <v>3847</v>
      </c>
      <c r="C20" s="10">
        <v>3925</v>
      </c>
      <c r="D20" s="10">
        <v>3881</v>
      </c>
      <c r="E20" s="10">
        <v>3885</v>
      </c>
      <c r="F20" s="10">
        <v>3873</v>
      </c>
      <c r="G20" s="10">
        <v>3659</v>
      </c>
      <c r="H20" s="10">
        <v>3506</v>
      </c>
      <c r="I20" s="10">
        <v>3313</v>
      </c>
    </row>
    <row r="21" spans="1:10" s="36" customFormat="1" x14ac:dyDescent="0.25">
      <c r="A21" s="13"/>
      <c r="E21" s="37"/>
      <c r="F21" s="37"/>
      <c r="G21" s="37"/>
      <c r="H21" s="37"/>
      <c r="I21" s="37"/>
    </row>
    <row r="22" spans="1:10" s="36" customFormat="1" x14ac:dyDescent="0.25">
      <c r="A22" s="9" t="s">
        <v>13</v>
      </c>
      <c r="B22" s="10">
        <f t="shared" ref="B22:D22" si="0">SUM(B23:B25)</f>
        <v>591840</v>
      </c>
      <c r="C22" s="10">
        <f t="shared" si="0"/>
        <v>608252</v>
      </c>
      <c r="D22" s="10">
        <f t="shared" si="0"/>
        <v>606307</v>
      </c>
      <c r="E22" s="10">
        <f t="shared" ref="E22:F22" si="1">SUM(E24:E25, E23)</f>
        <v>593514</v>
      </c>
      <c r="F22" s="10">
        <f t="shared" si="1"/>
        <v>573189</v>
      </c>
      <c r="G22" s="10">
        <f>SUM(G24:G25, G23)</f>
        <v>543512</v>
      </c>
      <c r="H22" s="10">
        <f t="shared" ref="H22:I22" si="2">SUM(H24:H25, H23)</f>
        <v>523080</v>
      </c>
      <c r="I22" s="10">
        <f t="shared" si="2"/>
        <v>500743</v>
      </c>
    </row>
    <row r="23" spans="1:10" s="36" customFormat="1" ht="14.25" customHeight="1" x14ac:dyDescent="0.25">
      <c r="A23" s="13" t="s">
        <v>14</v>
      </c>
      <c r="B23" s="18">
        <v>348</v>
      </c>
      <c r="C23" s="18">
        <v>414</v>
      </c>
      <c r="D23" s="10">
        <v>425</v>
      </c>
      <c r="E23" s="10">
        <v>428</v>
      </c>
      <c r="F23" s="10">
        <v>454</v>
      </c>
      <c r="G23" s="10">
        <v>569</v>
      </c>
      <c r="H23" s="10">
        <v>280</v>
      </c>
      <c r="I23" s="10">
        <v>211</v>
      </c>
    </row>
    <row r="24" spans="1:10" s="36" customFormat="1" ht="14.25" customHeight="1" x14ac:dyDescent="0.25">
      <c r="A24" s="13" t="s">
        <v>49</v>
      </c>
      <c r="B24" s="10">
        <v>10472</v>
      </c>
      <c r="C24" s="10">
        <v>10344</v>
      </c>
      <c r="D24" s="10">
        <v>10732</v>
      </c>
      <c r="E24" s="10">
        <v>10882</v>
      </c>
      <c r="F24" s="10">
        <v>11623</v>
      </c>
      <c r="G24" s="10">
        <v>11794</v>
      </c>
      <c r="H24" s="10">
        <v>11089</v>
      </c>
      <c r="I24" s="10">
        <v>10056</v>
      </c>
    </row>
    <row r="25" spans="1:10" s="36" customFormat="1" ht="14.25" customHeight="1" x14ac:dyDescent="0.25">
      <c r="A25" s="15" t="s">
        <v>50</v>
      </c>
      <c r="B25" s="10">
        <v>581020</v>
      </c>
      <c r="C25" s="10">
        <v>597494</v>
      </c>
      <c r="D25" s="10">
        <v>595150</v>
      </c>
      <c r="E25" s="10">
        <v>582204</v>
      </c>
      <c r="F25" s="10">
        <v>561112</v>
      </c>
      <c r="G25" s="10">
        <v>531149</v>
      </c>
      <c r="H25" s="10">
        <v>511711</v>
      </c>
      <c r="I25" s="10">
        <v>490476</v>
      </c>
    </row>
    <row r="26" spans="1:10" s="36" customFormat="1" ht="14.25" customHeight="1" x14ac:dyDescent="0.25">
      <c r="A26" s="15" t="s">
        <v>51</v>
      </c>
      <c r="B26" s="10">
        <v>0</v>
      </c>
      <c r="C26" s="10">
        <v>0</v>
      </c>
      <c r="D26" s="10">
        <v>0</v>
      </c>
      <c r="E26" s="10">
        <v>0</v>
      </c>
      <c r="F26" s="10">
        <v>1773</v>
      </c>
      <c r="G26" s="10">
        <v>7559</v>
      </c>
      <c r="H26" s="10">
        <v>6525</v>
      </c>
      <c r="I26" s="10">
        <v>7788</v>
      </c>
    </row>
    <row r="27" spans="1:10" x14ac:dyDescent="0.25">
      <c r="A27" s="8"/>
      <c r="B27" s="8"/>
      <c r="C27" s="38"/>
      <c r="D27" s="38"/>
      <c r="E27" s="38"/>
      <c r="F27" s="38"/>
      <c r="G27" s="38"/>
      <c r="H27" s="38"/>
      <c r="I27" s="38"/>
    </row>
    <row r="28" spans="1:10" x14ac:dyDescent="0.25">
      <c r="A28" s="381" t="s">
        <v>18</v>
      </c>
      <c r="B28" s="381"/>
      <c r="C28" s="381"/>
      <c r="D28" s="381"/>
      <c r="E28" s="381"/>
      <c r="F28" s="381"/>
      <c r="G28" s="381"/>
      <c r="H28" s="381"/>
      <c r="I28" s="381"/>
      <c r="J28" s="8"/>
    </row>
    <row r="29" spans="1:10" x14ac:dyDescent="0.25">
      <c r="A29" s="373" t="s">
        <v>19</v>
      </c>
      <c r="B29" s="373"/>
      <c r="C29" s="373"/>
      <c r="D29" s="373"/>
      <c r="E29" s="373"/>
      <c r="F29" s="373"/>
      <c r="G29" s="373"/>
      <c r="H29" s="373"/>
      <c r="I29" s="373"/>
      <c r="J29" s="3"/>
    </row>
    <row r="30" spans="1:10" x14ac:dyDescent="0.25">
      <c r="A30" s="373" t="s">
        <v>20</v>
      </c>
      <c r="B30" s="373"/>
      <c r="C30" s="373"/>
      <c r="D30" s="373"/>
      <c r="E30" s="373"/>
      <c r="F30" s="373"/>
      <c r="G30" s="373"/>
      <c r="H30" s="373"/>
      <c r="I30" s="373"/>
      <c r="J30" s="3"/>
    </row>
    <row r="31" spans="1:10" x14ac:dyDescent="0.25">
      <c r="A31" s="373" t="s">
        <v>21</v>
      </c>
      <c r="B31" s="373"/>
      <c r="C31" s="373"/>
      <c r="D31" s="373"/>
      <c r="E31" s="373"/>
      <c r="F31" s="373"/>
      <c r="G31" s="373"/>
      <c r="H31" s="373"/>
      <c r="I31" s="373"/>
      <c r="J31" s="3"/>
    </row>
    <row r="32" spans="1:10" x14ac:dyDescent="0.25">
      <c r="A32" s="373" t="s">
        <v>22</v>
      </c>
      <c r="B32" s="373"/>
      <c r="C32" s="373"/>
      <c r="D32" s="373"/>
      <c r="E32" s="373"/>
      <c r="F32" s="373"/>
      <c r="G32" s="373"/>
      <c r="H32" s="373"/>
      <c r="I32" s="373"/>
      <c r="J32" s="3"/>
    </row>
    <row r="33" spans="1:10" x14ac:dyDescent="0.25">
      <c r="A33" s="373" t="s">
        <v>23</v>
      </c>
      <c r="B33" s="373"/>
      <c r="C33" s="373"/>
      <c r="D33" s="373"/>
      <c r="E33" s="373"/>
      <c r="F33" s="373"/>
      <c r="G33" s="373"/>
      <c r="H33" s="373"/>
      <c r="I33" s="373"/>
      <c r="J33" s="3"/>
    </row>
    <row r="34" spans="1:10" x14ac:dyDescent="0.25">
      <c r="A34" s="373" t="s">
        <v>24</v>
      </c>
      <c r="B34" s="373"/>
      <c r="C34" s="373"/>
      <c r="D34" s="373"/>
      <c r="E34" s="373"/>
      <c r="F34" s="373"/>
      <c r="G34" s="373"/>
      <c r="H34" s="373"/>
      <c r="I34" s="373"/>
      <c r="J34" s="3"/>
    </row>
    <row r="35" spans="1:10" x14ac:dyDescent="0.25">
      <c r="A35" s="373" t="s">
        <v>25</v>
      </c>
      <c r="B35" s="373"/>
      <c r="C35" s="373"/>
      <c r="D35" s="373"/>
      <c r="E35" s="373"/>
      <c r="F35" s="373"/>
      <c r="G35" s="373"/>
      <c r="H35" s="373"/>
      <c r="I35" s="373"/>
      <c r="J35" s="3"/>
    </row>
    <row r="36" spans="1:10" x14ac:dyDescent="0.25">
      <c r="A36" s="373" t="s">
        <v>26</v>
      </c>
      <c r="B36" s="373"/>
      <c r="C36" s="373"/>
      <c r="D36" s="373"/>
      <c r="E36" s="373"/>
      <c r="F36" s="373"/>
      <c r="G36" s="373"/>
      <c r="H36" s="373"/>
      <c r="I36" s="373"/>
      <c r="J36" s="3"/>
    </row>
    <row r="37" spans="1:10" x14ac:dyDescent="0.25">
      <c r="A37" s="381"/>
      <c r="B37" s="381"/>
      <c r="C37" s="381"/>
      <c r="D37" s="381"/>
      <c r="E37" s="381"/>
      <c r="F37" s="381"/>
      <c r="G37" s="381"/>
      <c r="H37" s="381"/>
      <c r="I37" s="381"/>
      <c r="J37" s="8"/>
    </row>
    <row r="38" spans="1:10" ht="14.25" customHeight="1" x14ac:dyDescent="0.25">
      <c r="A38" s="380" t="s">
        <v>52</v>
      </c>
      <c r="B38" s="380"/>
      <c r="C38" s="380"/>
      <c r="D38" s="380"/>
      <c r="E38" s="380"/>
      <c r="F38" s="380"/>
      <c r="G38" s="380"/>
      <c r="H38" s="380"/>
      <c r="I38" s="380"/>
      <c r="J38" s="39"/>
    </row>
    <row r="39" spans="1:10" ht="14.25" customHeight="1" x14ac:dyDescent="0.25">
      <c r="A39" s="373" t="s">
        <v>53</v>
      </c>
      <c r="B39" s="373"/>
      <c r="C39" s="373"/>
      <c r="D39" s="373"/>
      <c r="E39" s="373"/>
      <c r="F39" s="373"/>
      <c r="G39" s="373"/>
      <c r="H39" s="373"/>
      <c r="I39" s="373"/>
      <c r="J39" s="3"/>
    </row>
    <row r="40" spans="1:10" ht="14.25" customHeight="1" x14ac:dyDescent="0.25">
      <c r="A40" s="373" t="s">
        <v>54</v>
      </c>
      <c r="B40" s="373"/>
      <c r="C40" s="373"/>
      <c r="D40" s="373"/>
      <c r="E40" s="373"/>
      <c r="F40" s="373"/>
      <c r="G40" s="373"/>
      <c r="H40" s="373"/>
      <c r="I40" s="373"/>
      <c r="J40" s="3"/>
    </row>
    <row r="41" spans="1:10" ht="14.25" customHeight="1" x14ac:dyDescent="0.25">
      <c r="A41" s="373" t="s">
        <v>55</v>
      </c>
      <c r="B41" s="373"/>
      <c r="C41" s="373"/>
      <c r="D41" s="373"/>
      <c r="E41" s="373"/>
      <c r="F41" s="373"/>
      <c r="G41" s="373"/>
      <c r="H41" s="373"/>
      <c r="I41" s="373"/>
      <c r="J41" s="3"/>
    </row>
    <row r="42" spans="1:10" ht="14.25" customHeight="1" x14ac:dyDescent="0.25">
      <c r="A42" s="373" t="s">
        <v>56</v>
      </c>
      <c r="B42" s="373"/>
      <c r="C42" s="373"/>
      <c r="D42" s="373"/>
      <c r="E42" s="373"/>
      <c r="F42" s="373"/>
      <c r="G42" s="373"/>
      <c r="H42" s="373"/>
      <c r="I42" s="373"/>
      <c r="J42" s="3"/>
    </row>
    <row r="43" spans="1:10" ht="14.25" customHeight="1" x14ac:dyDescent="0.25">
      <c r="A43" s="380" t="s">
        <v>57</v>
      </c>
      <c r="B43" s="380"/>
      <c r="C43" s="380"/>
      <c r="D43" s="380"/>
      <c r="E43" s="380"/>
      <c r="F43" s="380"/>
      <c r="G43" s="380"/>
      <c r="H43" s="380"/>
      <c r="I43" s="380"/>
      <c r="J43" s="39"/>
    </row>
    <row r="44" spans="1:10" ht="14.25" customHeight="1" x14ac:dyDescent="0.25">
      <c r="A44" s="373" t="s">
        <v>58</v>
      </c>
      <c r="B44" s="380"/>
      <c r="C44" s="380"/>
      <c r="D44" s="380"/>
      <c r="E44" s="380"/>
      <c r="F44" s="380"/>
      <c r="G44" s="380"/>
      <c r="H44" s="380"/>
      <c r="I44" s="380"/>
      <c r="J44" s="39"/>
    </row>
    <row r="45" spans="1:10" ht="14.25" customHeight="1" x14ac:dyDescent="0.25">
      <c r="A45" s="373" t="s">
        <v>59</v>
      </c>
      <c r="B45" s="373"/>
      <c r="C45" s="373"/>
      <c r="D45" s="373"/>
      <c r="E45" s="373"/>
      <c r="F45" s="373"/>
      <c r="G45" s="373"/>
      <c r="H45" s="373"/>
      <c r="I45" s="373"/>
      <c r="J45" s="3"/>
    </row>
    <row r="46" spans="1:10" ht="14.25" customHeight="1" x14ac:dyDescent="0.25">
      <c r="A46" s="380" t="s">
        <v>60</v>
      </c>
      <c r="B46" s="380"/>
      <c r="C46" s="380"/>
      <c r="D46" s="380"/>
      <c r="E46" s="380"/>
      <c r="F46" s="380"/>
      <c r="G46" s="380"/>
      <c r="H46" s="380"/>
      <c r="I46" s="380"/>
      <c r="J46" s="39"/>
    </row>
    <row r="47" spans="1:10" ht="14.25" customHeight="1" x14ac:dyDescent="0.25">
      <c r="A47" s="380" t="s">
        <v>61</v>
      </c>
      <c r="B47" s="380"/>
      <c r="C47" s="380"/>
      <c r="D47" s="380"/>
      <c r="E47" s="380"/>
      <c r="F47" s="380"/>
      <c r="G47" s="380"/>
      <c r="H47" s="380"/>
      <c r="I47" s="380"/>
      <c r="J47" s="39"/>
    </row>
    <row r="48" spans="1:10" ht="12.75" customHeight="1" x14ac:dyDescent="0.25">
      <c r="A48" s="380"/>
      <c r="B48" s="380"/>
      <c r="C48" s="380"/>
      <c r="D48" s="380"/>
      <c r="E48" s="380"/>
      <c r="F48" s="380"/>
      <c r="G48" s="380"/>
      <c r="H48" s="380"/>
      <c r="I48" s="380"/>
      <c r="J48" s="39"/>
    </row>
    <row r="49" spans="1:10" x14ac:dyDescent="0.25">
      <c r="A49" s="373" t="s">
        <v>62</v>
      </c>
      <c r="B49" s="373"/>
      <c r="C49" s="373"/>
      <c r="D49" s="373"/>
      <c r="E49" s="373"/>
      <c r="F49" s="373"/>
      <c r="G49" s="373"/>
      <c r="H49" s="373"/>
      <c r="I49" s="373"/>
      <c r="J49" s="3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373" t="s">
        <v>63</v>
      </c>
      <c r="B51" s="373"/>
      <c r="C51" s="373"/>
      <c r="D51" s="373"/>
      <c r="E51" s="373"/>
      <c r="F51" s="373"/>
      <c r="G51" s="373"/>
      <c r="H51" s="373"/>
      <c r="I51" s="373"/>
      <c r="J51" s="3"/>
    </row>
  </sheetData>
  <mergeCells count="26">
    <mergeCell ref="A30:I30"/>
    <mergeCell ref="A1:I1"/>
    <mergeCell ref="A2:I2"/>
    <mergeCell ref="A4:I4"/>
    <mergeCell ref="A28:I28"/>
    <mergeCell ref="A29:I29"/>
    <mergeCell ref="A42:I42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9:I49"/>
    <mergeCell ref="A51:I51"/>
    <mergeCell ref="A43:I43"/>
    <mergeCell ref="A44:I44"/>
    <mergeCell ref="A45:I45"/>
    <mergeCell ref="A46:I46"/>
    <mergeCell ref="A47:I47"/>
    <mergeCell ref="A48:I48"/>
  </mergeCells>
  <printOptions horizontalCentered="1"/>
  <pageMargins left="0.5" right="0.5" top="0.5" bottom="0.5" header="0.3" footer="0.3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19"/>
  <sheetViews>
    <sheetView showGridLines="0" zoomScaleNormal="100" workbookViewId="0">
      <selection sqref="A1:F1"/>
    </sheetView>
  </sheetViews>
  <sheetFormatPr defaultColWidth="9.28515625" defaultRowHeight="13.2" x14ac:dyDescent="0.25"/>
  <cols>
    <col min="1" max="1" width="66.7109375" style="57" customWidth="1"/>
    <col min="2" max="6" width="12.7109375" style="57" customWidth="1"/>
    <col min="7" max="7" width="3.7109375" style="57" customWidth="1"/>
    <col min="8" max="16384" width="9.28515625" style="57"/>
  </cols>
  <sheetData>
    <row r="1" spans="1:6" x14ac:dyDescent="0.25">
      <c r="A1" s="390" t="s">
        <v>64</v>
      </c>
      <c r="B1" s="390"/>
      <c r="C1" s="390"/>
      <c r="D1" s="390"/>
      <c r="E1" s="390"/>
      <c r="F1" s="390"/>
    </row>
    <row r="2" spans="1:6" x14ac:dyDescent="0.25">
      <c r="A2" s="391" t="s">
        <v>2</v>
      </c>
      <c r="B2" s="391"/>
      <c r="C2" s="391"/>
      <c r="D2" s="391"/>
      <c r="E2" s="391"/>
      <c r="F2" s="391"/>
    </row>
    <row r="3" spans="1:6" x14ac:dyDescent="0.25">
      <c r="A3" s="391" t="s">
        <v>65</v>
      </c>
      <c r="B3" s="391"/>
      <c r="C3" s="391"/>
      <c r="D3" s="391"/>
      <c r="E3" s="391"/>
      <c r="F3" s="391"/>
    </row>
    <row r="4" spans="1:6" x14ac:dyDescent="0.25">
      <c r="A4" s="299"/>
      <c r="B4" s="305"/>
      <c r="C4" s="305"/>
      <c r="D4" s="305"/>
      <c r="E4" s="305"/>
    </row>
    <row r="5" spans="1:6" x14ac:dyDescent="0.25">
      <c r="A5" s="392" t="s">
        <v>66</v>
      </c>
      <c r="B5" s="392"/>
      <c r="C5" s="392"/>
      <c r="D5" s="392"/>
      <c r="E5" s="392"/>
      <c r="F5" s="392"/>
    </row>
    <row r="6" spans="1:6" x14ac:dyDescent="0.25">
      <c r="A6" s="130"/>
      <c r="B6" s="305"/>
      <c r="C6" s="305"/>
      <c r="D6" s="305"/>
      <c r="E6" s="305"/>
    </row>
    <row r="7" spans="1:6" s="308" customFormat="1" ht="13.5" customHeight="1" x14ac:dyDescent="0.2">
      <c r="A7" s="306" t="s">
        <v>4</v>
      </c>
      <c r="B7" s="307">
        <v>2015</v>
      </c>
      <c r="C7" s="307">
        <v>2016</v>
      </c>
      <c r="D7" s="307">
        <v>2017</v>
      </c>
      <c r="E7" s="307">
        <v>2018</v>
      </c>
      <c r="F7" s="307">
        <v>2019</v>
      </c>
    </row>
    <row r="8" spans="1:6" s="310" customFormat="1" x14ac:dyDescent="0.25">
      <c r="A8" s="309"/>
    </row>
    <row r="9" spans="1:6" s="310" customFormat="1" ht="13.2" customHeight="1" x14ac:dyDescent="0.25">
      <c r="A9" s="41" t="s">
        <v>67</v>
      </c>
      <c r="B9" s="42"/>
      <c r="C9" s="42"/>
      <c r="D9" s="42"/>
      <c r="E9" s="42"/>
      <c r="F9" s="42"/>
    </row>
    <row r="10" spans="1:6" s="310" customFormat="1" ht="15.6" x14ac:dyDescent="0.25">
      <c r="A10" s="43" t="s">
        <v>68</v>
      </c>
      <c r="B10" s="22">
        <v>5276</v>
      </c>
      <c r="C10" s="22">
        <v>5324</v>
      </c>
      <c r="D10" s="22">
        <v>5387</v>
      </c>
      <c r="E10" s="22">
        <v>5253</v>
      </c>
      <c r="F10" s="44">
        <v>5323</v>
      </c>
    </row>
    <row r="11" spans="1:6" s="310" customFormat="1" ht="15.6" x14ac:dyDescent="0.25">
      <c r="A11" s="43" t="s">
        <v>69</v>
      </c>
      <c r="B11" s="22">
        <v>603</v>
      </c>
      <c r="C11" s="22">
        <v>525</v>
      </c>
      <c r="D11" s="22">
        <v>533</v>
      </c>
      <c r="E11" s="22">
        <v>534</v>
      </c>
      <c r="F11" s="44">
        <v>592</v>
      </c>
    </row>
    <row r="12" spans="1:6" s="310" customFormat="1" ht="15.6" x14ac:dyDescent="0.25">
      <c r="A12" s="43" t="s">
        <v>70</v>
      </c>
      <c r="B12" s="45">
        <v>3661</v>
      </c>
      <c r="C12" s="45">
        <v>4069</v>
      </c>
      <c r="D12" s="45">
        <v>4129</v>
      </c>
      <c r="E12" s="45">
        <v>4238</v>
      </c>
      <c r="F12" s="44">
        <v>4007</v>
      </c>
    </row>
    <row r="13" spans="1:6" s="310" customFormat="1" x14ac:dyDescent="0.25">
      <c r="A13" s="301" t="s">
        <v>71</v>
      </c>
      <c r="B13" s="42"/>
      <c r="C13" s="42"/>
      <c r="D13" s="42"/>
      <c r="E13" s="42"/>
      <c r="F13" s="42"/>
    </row>
    <row r="14" spans="1:6" s="310" customFormat="1" ht="15.6" x14ac:dyDescent="0.25">
      <c r="A14" s="43" t="s">
        <v>72</v>
      </c>
      <c r="B14" s="44">
        <v>15013</v>
      </c>
      <c r="C14" s="44">
        <v>15291</v>
      </c>
      <c r="D14" s="44">
        <v>15413</v>
      </c>
      <c r="E14" s="44">
        <v>15518</v>
      </c>
      <c r="F14" s="44">
        <v>15566</v>
      </c>
    </row>
    <row r="15" spans="1:6" s="310" customFormat="1" ht="15.6" x14ac:dyDescent="0.25">
      <c r="A15" s="47" t="s">
        <v>73</v>
      </c>
      <c r="B15" s="42"/>
      <c r="C15" s="42"/>
      <c r="D15" s="42"/>
      <c r="E15" s="42"/>
      <c r="F15" s="48"/>
    </row>
    <row r="16" spans="1:6" s="310" customFormat="1" ht="15.6" x14ac:dyDescent="0.25">
      <c r="A16" s="43" t="s">
        <v>74</v>
      </c>
      <c r="B16" s="22">
        <v>4511</v>
      </c>
      <c r="C16" s="22">
        <v>3680</v>
      </c>
      <c r="D16" s="22">
        <v>2668</v>
      </c>
      <c r="E16" s="22" t="s">
        <v>75</v>
      </c>
      <c r="F16" s="44" t="s">
        <v>75</v>
      </c>
    </row>
    <row r="17" spans="1:6" s="310" customFormat="1" x14ac:dyDescent="0.25">
      <c r="A17" s="43" t="s">
        <v>76</v>
      </c>
      <c r="B17" s="22">
        <v>207002</v>
      </c>
      <c r="C17" s="22">
        <v>222785</v>
      </c>
      <c r="D17" s="22">
        <v>242681</v>
      </c>
      <c r="E17" s="22">
        <v>217640</v>
      </c>
      <c r="F17" s="44">
        <v>230906</v>
      </c>
    </row>
    <row r="18" spans="1:6" s="310" customFormat="1" x14ac:dyDescent="0.25">
      <c r="A18" s="43" t="s">
        <v>77</v>
      </c>
      <c r="B18" s="22">
        <v>5690</v>
      </c>
      <c r="C18" s="22">
        <v>5957</v>
      </c>
      <c r="D18" s="22">
        <v>5665</v>
      </c>
      <c r="E18" s="22">
        <v>5379</v>
      </c>
      <c r="F18" s="44">
        <v>5096</v>
      </c>
    </row>
    <row r="19" spans="1:6" s="310" customFormat="1" ht="12.75" customHeight="1" x14ac:dyDescent="0.25">
      <c r="A19" s="301"/>
      <c r="D19" s="305"/>
      <c r="E19" s="305"/>
      <c r="F19" s="305"/>
    </row>
    <row r="20" spans="1:6" s="310" customFormat="1" x14ac:dyDescent="0.25">
      <c r="A20" s="41" t="s">
        <v>78</v>
      </c>
      <c r="D20" s="305"/>
      <c r="E20" s="305"/>
      <c r="F20" s="305"/>
    </row>
    <row r="21" spans="1:6" s="310" customFormat="1" x14ac:dyDescent="0.25">
      <c r="A21" s="301" t="s">
        <v>79</v>
      </c>
      <c r="D21" s="305"/>
      <c r="E21" s="305"/>
      <c r="F21" s="305"/>
    </row>
    <row r="22" spans="1:6" s="310" customFormat="1" ht="15.6" x14ac:dyDescent="0.25">
      <c r="A22" s="43" t="s">
        <v>80</v>
      </c>
      <c r="B22" s="44">
        <v>14</v>
      </c>
      <c r="C22" s="44">
        <v>7</v>
      </c>
      <c r="D22" s="44">
        <v>4</v>
      </c>
      <c r="E22" s="44">
        <v>4</v>
      </c>
      <c r="F22" s="44">
        <v>5</v>
      </c>
    </row>
    <row r="23" spans="1:6" s="310" customFormat="1" x14ac:dyDescent="0.25">
      <c r="A23" s="43" t="s">
        <v>81</v>
      </c>
      <c r="B23" s="44">
        <v>12851</v>
      </c>
      <c r="C23" s="44">
        <v>13395</v>
      </c>
      <c r="D23" s="44">
        <v>14324</v>
      </c>
      <c r="E23" s="44">
        <v>15089</v>
      </c>
      <c r="F23" s="44">
        <v>15737</v>
      </c>
    </row>
    <row r="24" spans="1:6" s="310" customFormat="1" x14ac:dyDescent="0.25">
      <c r="A24" s="43" t="s">
        <v>82</v>
      </c>
      <c r="B24" s="44">
        <v>25391</v>
      </c>
      <c r="C24" s="44">
        <v>25879</v>
      </c>
      <c r="D24" s="44">
        <v>25903</v>
      </c>
      <c r="E24" s="44">
        <v>27135</v>
      </c>
      <c r="F24" s="44">
        <v>28535</v>
      </c>
    </row>
    <row r="25" spans="1:6" s="310" customFormat="1" x14ac:dyDescent="0.25">
      <c r="A25" s="43" t="s">
        <v>83</v>
      </c>
      <c r="B25" s="44">
        <v>529</v>
      </c>
      <c r="C25" s="44">
        <v>512</v>
      </c>
      <c r="D25" s="44">
        <v>481</v>
      </c>
      <c r="E25" s="44">
        <v>458</v>
      </c>
      <c r="F25" s="44">
        <v>437</v>
      </c>
    </row>
    <row r="26" spans="1:6" s="310" customFormat="1" ht="15.6" x14ac:dyDescent="0.25">
      <c r="A26" s="43" t="s">
        <v>84</v>
      </c>
      <c r="B26" s="44">
        <v>267</v>
      </c>
      <c r="C26" s="44">
        <v>275</v>
      </c>
      <c r="D26" s="44">
        <v>292</v>
      </c>
      <c r="E26" s="44">
        <v>275</v>
      </c>
      <c r="F26" s="44">
        <v>137</v>
      </c>
    </row>
    <row r="27" spans="1:6" s="310" customFormat="1" x14ac:dyDescent="0.25">
      <c r="A27" s="300" t="s">
        <v>85</v>
      </c>
      <c r="B27" s="44"/>
      <c r="C27" s="44"/>
      <c r="D27" s="44"/>
      <c r="E27" s="44"/>
      <c r="F27" s="44"/>
    </row>
    <row r="28" spans="1:6" s="310" customFormat="1" x14ac:dyDescent="0.25">
      <c r="A28" s="43" t="s">
        <v>86</v>
      </c>
      <c r="B28" s="44">
        <v>5747</v>
      </c>
      <c r="C28" s="44">
        <v>5908</v>
      </c>
      <c r="D28" s="44">
        <v>5989</v>
      </c>
      <c r="E28" s="44">
        <v>6301</v>
      </c>
      <c r="F28" s="44">
        <v>6703</v>
      </c>
    </row>
    <row r="29" spans="1:6" s="310" customFormat="1" x14ac:dyDescent="0.25">
      <c r="A29" s="43" t="s">
        <v>87</v>
      </c>
      <c r="B29" s="44">
        <v>2209</v>
      </c>
      <c r="C29" s="44">
        <v>2212</v>
      </c>
      <c r="D29" s="44">
        <v>2270</v>
      </c>
      <c r="E29" s="44">
        <v>2354</v>
      </c>
      <c r="F29" s="44">
        <v>2507</v>
      </c>
    </row>
    <row r="30" spans="1:6" s="310" customFormat="1" x14ac:dyDescent="0.25">
      <c r="A30" s="43" t="s">
        <v>88</v>
      </c>
      <c r="B30" s="44">
        <v>4352</v>
      </c>
      <c r="C30" s="44">
        <v>4196</v>
      </c>
      <c r="D30" s="44">
        <v>4202</v>
      </c>
      <c r="E30" s="44">
        <v>4045</v>
      </c>
      <c r="F30" s="44">
        <v>3958</v>
      </c>
    </row>
    <row r="31" spans="1:6" s="310" customFormat="1" x14ac:dyDescent="0.25">
      <c r="A31" s="43" t="s">
        <v>89</v>
      </c>
      <c r="B31" s="44"/>
      <c r="C31" s="44"/>
      <c r="D31" s="44">
        <v>16</v>
      </c>
      <c r="E31" s="44">
        <v>27</v>
      </c>
      <c r="F31" s="44">
        <v>41</v>
      </c>
    </row>
    <row r="32" spans="1:6" s="310" customFormat="1" ht="15.6" x14ac:dyDescent="0.25">
      <c r="A32" s="43" t="s">
        <v>90</v>
      </c>
      <c r="B32" s="44">
        <v>512</v>
      </c>
      <c r="C32" s="44">
        <v>528</v>
      </c>
      <c r="D32" s="44">
        <v>590</v>
      </c>
      <c r="E32" s="44">
        <v>640</v>
      </c>
      <c r="F32" s="44">
        <v>711</v>
      </c>
    </row>
    <row r="33" spans="1:6" s="310" customFormat="1" x14ac:dyDescent="0.25">
      <c r="A33" s="43" t="s">
        <v>91</v>
      </c>
      <c r="B33" s="44">
        <v>666</v>
      </c>
      <c r="C33" s="44">
        <v>682</v>
      </c>
      <c r="D33" s="44">
        <v>743</v>
      </c>
      <c r="E33" s="44">
        <v>811</v>
      </c>
      <c r="F33" s="44">
        <v>855</v>
      </c>
    </row>
    <row r="34" spans="1:6" s="310" customFormat="1" x14ac:dyDescent="0.25">
      <c r="A34" s="300" t="s">
        <v>92</v>
      </c>
      <c r="B34" s="44"/>
      <c r="C34" s="44"/>
      <c r="D34" s="44"/>
      <c r="E34" s="44"/>
      <c r="F34" s="44"/>
    </row>
    <row r="35" spans="1:6" s="310" customFormat="1" x14ac:dyDescent="0.25">
      <c r="A35" s="43" t="s">
        <v>93</v>
      </c>
      <c r="B35" s="44">
        <v>1840</v>
      </c>
      <c r="C35" s="44">
        <v>2064</v>
      </c>
      <c r="D35" s="44">
        <v>2637</v>
      </c>
      <c r="E35" s="44">
        <v>3237</v>
      </c>
      <c r="F35" s="44">
        <v>3863</v>
      </c>
    </row>
    <row r="36" spans="1:6" s="310" customFormat="1" ht="15.6" x14ac:dyDescent="0.25">
      <c r="A36" s="43" t="s">
        <v>94</v>
      </c>
      <c r="B36" s="44">
        <v>412</v>
      </c>
      <c r="C36" s="44">
        <v>623</v>
      </c>
      <c r="D36" s="44">
        <v>697</v>
      </c>
      <c r="E36" s="44">
        <v>898</v>
      </c>
      <c r="F36" s="44">
        <v>800</v>
      </c>
    </row>
    <row r="37" spans="1:6" s="310" customFormat="1" x14ac:dyDescent="0.25">
      <c r="A37" s="43" t="s">
        <v>95</v>
      </c>
      <c r="B37" s="44">
        <v>1089</v>
      </c>
      <c r="C37" s="44">
        <v>1051</v>
      </c>
      <c r="D37" s="44">
        <v>1044</v>
      </c>
      <c r="E37" s="44">
        <v>986</v>
      </c>
      <c r="F37" s="44">
        <v>927</v>
      </c>
    </row>
    <row r="38" spans="1:6" s="310" customFormat="1" x14ac:dyDescent="0.25">
      <c r="A38" s="43" t="s">
        <v>96</v>
      </c>
      <c r="B38" s="44">
        <v>110</v>
      </c>
      <c r="C38" s="44">
        <v>111</v>
      </c>
      <c r="D38" s="44">
        <v>111</v>
      </c>
      <c r="E38" s="44">
        <v>120</v>
      </c>
      <c r="F38" s="44">
        <v>127</v>
      </c>
    </row>
    <row r="39" spans="1:6" s="310" customFormat="1" ht="15.6" x14ac:dyDescent="0.25">
      <c r="A39" s="300" t="s">
        <v>97</v>
      </c>
      <c r="B39" s="44">
        <v>9999</v>
      </c>
      <c r="C39" s="44">
        <v>9704</v>
      </c>
      <c r="D39" s="44">
        <v>9543</v>
      </c>
      <c r="E39" s="44">
        <v>9681</v>
      </c>
      <c r="F39" s="44">
        <v>9642</v>
      </c>
    </row>
    <row r="40" spans="1:6" s="310" customFormat="1" ht="15.6" x14ac:dyDescent="0.25">
      <c r="A40" s="311" t="s">
        <v>98</v>
      </c>
      <c r="B40" s="44">
        <v>32989</v>
      </c>
      <c r="C40" s="44" t="s">
        <v>75</v>
      </c>
      <c r="D40" s="44" t="s">
        <v>75</v>
      </c>
      <c r="E40" s="44" t="s">
        <v>75</v>
      </c>
      <c r="F40" s="44" t="s">
        <v>75</v>
      </c>
    </row>
    <row r="41" spans="1:6" s="310" customFormat="1" ht="15.6" x14ac:dyDescent="0.25">
      <c r="A41" s="301" t="s">
        <v>99</v>
      </c>
      <c r="B41" s="44">
        <v>16240</v>
      </c>
      <c r="C41" s="44">
        <v>2003</v>
      </c>
      <c r="D41" s="44">
        <v>682</v>
      </c>
      <c r="E41" s="44">
        <v>648</v>
      </c>
      <c r="F41" s="44">
        <v>663</v>
      </c>
    </row>
    <row r="42" spans="1:6" s="310" customFormat="1" x14ac:dyDescent="0.25">
      <c r="A42" s="301"/>
      <c r="B42" s="54"/>
      <c r="C42" s="54"/>
      <c r="D42" s="54"/>
      <c r="E42" s="44"/>
      <c r="F42" s="44"/>
    </row>
    <row r="43" spans="1:6" s="310" customFormat="1" x14ac:dyDescent="0.25">
      <c r="A43" s="392" t="s">
        <v>66</v>
      </c>
      <c r="B43" s="392"/>
      <c r="C43" s="392"/>
      <c r="D43" s="392"/>
      <c r="E43" s="392"/>
      <c r="F43" s="392"/>
    </row>
    <row r="44" spans="1:6" s="310" customFormat="1" x14ac:dyDescent="0.25">
      <c r="A44" s="301"/>
      <c r="B44" s="54"/>
      <c r="C44" s="54"/>
      <c r="D44" s="54"/>
      <c r="E44" s="44"/>
      <c r="F44" s="44"/>
    </row>
    <row r="45" spans="1:6" s="310" customFormat="1" x14ac:dyDescent="0.25">
      <c r="A45" s="306" t="s">
        <v>100</v>
      </c>
      <c r="B45" s="307">
        <v>2014</v>
      </c>
      <c r="C45" s="307">
        <v>2015</v>
      </c>
      <c r="D45" s="307">
        <v>2016</v>
      </c>
      <c r="E45" s="307">
        <v>2017</v>
      </c>
      <c r="F45" s="307">
        <v>2018</v>
      </c>
    </row>
    <row r="46" spans="1:6" s="310" customFormat="1" x14ac:dyDescent="0.25">
      <c r="A46" s="301"/>
      <c r="B46" s="54"/>
      <c r="C46" s="54"/>
      <c r="D46" s="54"/>
      <c r="E46" s="44"/>
      <c r="F46" s="44"/>
    </row>
    <row r="47" spans="1:6" s="310" customFormat="1" ht="13.2" customHeight="1" x14ac:dyDescent="0.25">
      <c r="A47" s="389" t="s">
        <v>101</v>
      </c>
      <c r="B47" s="389"/>
      <c r="C47" s="305"/>
    </row>
    <row r="48" spans="1:6" s="310" customFormat="1" ht="15.6" x14ac:dyDescent="0.25">
      <c r="A48" s="301" t="s">
        <v>102</v>
      </c>
      <c r="B48" s="305"/>
      <c r="C48" s="305"/>
    </row>
    <row r="49" spans="1:6" s="310" customFormat="1" ht="15.6" x14ac:dyDescent="0.25">
      <c r="A49" s="43" t="s">
        <v>103</v>
      </c>
      <c r="B49" s="44">
        <v>4476</v>
      </c>
      <c r="C49" s="44">
        <v>4547</v>
      </c>
      <c r="D49" s="44">
        <v>4581</v>
      </c>
      <c r="E49" s="44">
        <v>4598</v>
      </c>
      <c r="F49" s="44">
        <v>4596</v>
      </c>
    </row>
    <row r="50" spans="1:6" s="310" customFormat="1" x14ac:dyDescent="0.25">
      <c r="A50" s="43" t="s">
        <v>104</v>
      </c>
      <c r="B50" s="44">
        <v>13370</v>
      </c>
      <c r="C50" s="44">
        <v>12676</v>
      </c>
      <c r="D50" s="44">
        <v>13130</v>
      </c>
      <c r="E50" s="44">
        <v>14042</v>
      </c>
      <c r="F50" s="44">
        <v>15954</v>
      </c>
    </row>
    <row r="51" spans="1:6" s="310" customFormat="1" ht="15.6" x14ac:dyDescent="0.25">
      <c r="A51" s="55" t="s">
        <v>105</v>
      </c>
      <c r="B51" s="44">
        <v>609</v>
      </c>
      <c r="C51" s="44">
        <v>463</v>
      </c>
      <c r="D51" s="44">
        <v>785</v>
      </c>
      <c r="E51" s="44">
        <v>2909</v>
      </c>
      <c r="F51" s="44">
        <v>4442</v>
      </c>
    </row>
    <row r="52" spans="1:6" s="310" customFormat="1" ht="15.6" x14ac:dyDescent="0.25">
      <c r="A52" s="43" t="s">
        <v>106</v>
      </c>
      <c r="B52" s="44">
        <v>11132</v>
      </c>
      <c r="C52" s="44">
        <v>11752</v>
      </c>
      <c r="D52" s="44">
        <v>12037</v>
      </c>
      <c r="E52" s="44">
        <v>12303</v>
      </c>
      <c r="F52" s="44">
        <v>12839</v>
      </c>
    </row>
    <row r="53" spans="1:6" s="310" customFormat="1" x14ac:dyDescent="0.25">
      <c r="A53" s="43" t="s">
        <v>107</v>
      </c>
      <c r="B53" s="44">
        <v>130</v>
      </c>
      <c r="C53" s="44">
        <v>135</v>
      </c>
      <c r="D53" s="44">
        <v>137</v>
      </c>
      <c r="E53" s="44">
        <v>137</v>
      </c>
      <c r="F53" s="44">
        <v>147</v>
      </c>
    </row>
    <row r="54" spans="1:6" s="310" customFormat="1" ht="15.6" x14ac:dyDescent="0.25">
      <c r="A54" s="43" t="s">
        <v>108</v>
      </c>
      <c r="B54" s="44">
        <v>54</v>
      </c>
      <c r="C54" s="44">
        <v>56</v>
      </c>
      <c r="D54" s="44">
        <v>61</v>
      </c>
      <c r="E54" s="44">
        <v>75</v>
      </c>
      <c r="F54" s="44">
        <v>104</v>
      </c>
    </row>
    <row r="55" spans="1:6" s="310" customFormat="1" ht="15.6" x14ac:dyDescent="0.25">
      <c r="A55" s="43" t="s">
        <v>109</v>
      </c>
      <c r="B55" s="44">
        <v>999</v>
      </c>
      <c r="C55" s="44">
        <v>947</v>
      </c>
      <c r="D55" s="44">
        <v>1064</v>
      </c>
      <c r="E55" s="44">
        <v>1128</v>
      </c>
      <c r="F55" s="44">
        <v>884</v>
      </c>
    </row>
    <row r="56" spans="1:6" s="310" customFormat="1" ht="15.6" x14ac:dyDescent="0.25">
      <c r="A56" s="301" t="s">
        <v>110</v>
      </c>
      <c r="B56" s="44">
        <v>876</v>
      </c>
      <c r="C56" s="44">
        <v>852</v>
      </c>
      <c r="D56" s="44">
        <v>819</v>
      </c>
      <c r="E56" s="44">
        <v>799</v>
      </c>
      <c r="F56" s="44">
        <v>764</v>
      </c>
    </row>
    <row r="57" spans="1:6" s="310" customFormat="1" x14ac:dyDescent="0.25">
      <c r="A57" s="301"/>
      <c r="B57" s="312"/>
      <c r="C57" s="130"/>
      <c r="D57" s="305"/>
      <c r="E57" s="305"/>
      <c r="F57" s="305"/>
    </row>
    <row r="58" spans="1:6" x14ac:dyDescent="0.25">
      <c r="A58" s="313" t="s">
        <v>111</v>
      </c>
      <c r="B58" s="305"/>
      <c r="C58" s="305"/>
      <c r="D58" s="305"/>
      <c r="E58" s="314"/>
      <c r="F58" s="314"/>
    </row>
    <row r="59" spans="1:6" x14ac:dyDescent="0.25">
      <c r="A59" s="305" t="s">
        <v>112</v>
      </c>
      <c r="B59" s="22">
        <v>247858.25</v>
      </c>
      <c r="C59" s="22">
        <v>249329</v>
      </c>
      <c r="D59" s="22">
        <f>SUM(D60:D61)/12</f>
        <v>256594.91666666666</v>
      </c>
      <c r="E59" s="22">
        <v>246694.66666666666</v>
      </c>
      <c r="F59" s="22">
        <v>263974.75</v>
      </c>
    </row>
    <row r="60" spans="1:6" x14ac:dyDescent="0.25">
      <c r="A60" s="305" t="s">
        <v>113</v>
      </c>
      <c r="B60" s="22">
        <v>1404452</v>
      </c>
      <c r="C60" s="22">
        <v>1467967</v>
      </c>
      <c r="D60" s="22">
        <v>1412200</v>
      </c>
      <c r="E60" s="22">
        <v>1333260</v>
      </c>
      <c r="F60" s="22">
        <v>1388834</v>
      </c>
    </row>
    <row r="61" spans="1:6" x14ac:dyDescent="0.25">
      <c r="A61" s="305" t="s">
        <v>114</v>
      </c>
      <c r="B61" s="22">
        <v>1569847</v>
      </c>
      <c r="C61" s="22">
        <v>1523976</v>
      </c>
      <c r="D61" s="22">
        <v>1666939</v>
      </c>
      <c r="E61" s="22">
        <v>1627076</v>
      </c>
      <c r="F61" s="22">
        <v>1778863</v>
      </c>
    </row>
    <row r="62" spans="1:6" x14ac:dyDescent="0.25">
      <c r="A62" s="305" t="s">
        <v>115</v>
      </c>
      <c r="B62" s="22">
        <v>519</v>
      </c>
      <c r="C62" s="22">
        <v>116</v>
      </c>
      <c r="D62" s="22">
        <v>156</v>
      </c>
      <c r="E62" s="22">
        <v>133</v>
      </c>
      <c r="F62" s="22">
        <v>153</v>
      </c>
    </row>
    <row r="63" spans="1:6" x14ac:dyDescent="0.25">
      <c r="A63" s="305" t="s">
        <v>116</v>
      </c>
      <c r="B63" s="22">
        <v>213344</v>
      </c>
      <c r="C63" s="22">
        <v>259970</v>
      </c>
      <c r="D63" s="22">
        <v>238344</v>
      </c>
      <c r="E63" s="22">
        <v>225279</v>
      </c>
      <c r="F63" s="22">
        <v>230116</v>
      </c>
    </row>
    <row r="64" spans="1:6" x14ac:dyDescent="0.25">
      <c r="A64" s="305" t="s">
        <v>117</v>
      </c>
      <c r="B64" s="22">
        <v>55952</v>
      </c>
      <c r="C64" s="22">
        <v>55226</v>
      </c>
      <c r="D64" s="22">
        <v>33019</v>
      </c>
      <c r="E64" s="22">
        <v>23897</v>
      </c>
      <c r="F64" s="22">
        <v>26447</v>
      </c>
    </row>
    <row r="65" spans="1:7" x14ac:dyDescent="0.25">
      <c r="A65" s="305" t="s">
        <v>118</v>
      </c>
      <c r="B65" s="22">
        <v>1748</v>
      </c>
      <c r="C65" s="22">
        <v>1683</v>
      </c>
      <c r="D65" s="22">
        <v>2097</v>
      </c>
      <c r="E65" s="22">
        <v>1796</v>
      </c>
      <c r="F65" s="22">
        <v>1847</v>
      </c>
    </row>
    <row r="66" spans="1:7" x14ac:dyDescent="0.25">
      <c r="A66" s="305"/>
      <c r="B66" s="315"/>
      <c r="C66" s="316"/>
      <c r="D66" s="316"/>
      <c r="E66" s="310"/>
    </row>
    <row r="67" spans="1:7" x14ac:dyDescent="0.25">
      <c r="A67" s="317" t="s">
        <v>18</v>
      </c>
      <c r="B67" s="317"/>
      <c r="C67" s="317"/>
      <c r="D67" s="317"/>
      <c r="E67" s="317"/>
    </row>
    <row r="68" spans="1:7" x14ac:dyDescent="0.25">
      <c r="A68" s="299" t="s">
        <v>119</v>
      </c>
      <c r="B68" s="299"/>
      <c r="C68" s="299"/>
      <c r="D68" s="305"/>
      <c r="E68" s="305"/>
      <c r="F68" s="305"/>
    </row>
    <row r="69" spans="1:7" x14ac:dyDescent="0.25">
      <c r="A69" s="305" t="s">
        <v>120</v>
      </c>
      <c r="B69" s="315"/>
      <c r="C69" s="316"/>
      <c r="D69" s="316"/>
      <c r="E69" s="310"/>
    </row>
    <row r="70" spans="1:7" x14ac:dyDescent="0.25">
      <c r="A70" s="305" t="s">
        <v>121</v>
      </c>
      <c r="B70" s="315"/>
      <c r="C70" s="316"/>
      <c r="D70" s="316"/>
      <c r="E70" s="310"/>
    </row>
    <row r="71" spans="1:7" s="319" customFormat="1" x14ac:dyDescent="0.25">
      <c r="A71" s="318" t="s">
        <v>614</v>
      </c>
    </row>
    <row r="72" spans="1:7" x14ac:dyDescent="0.25">
      <c r="A72" s="310" t="s">
        <v>613</v>
      </c>
      <c r="B72" s="315"/>
      <c r="C72" s="316"/>
      <c r="D72" s="316"/>
      <c r="E72" s="310"/>
    </row>
    <row r="73" spans="1:7" x14ac:dyDescent="0.25">
      <c r="A73" s="305" t="s">
        <v>612</v>
      </c>
      <c r="B73" s="315"/>
      <c r="C73" s="316"/>
      <c r="D73" s="316"/>
      <c r="E73" s="310"/>
    </row>
    <row r="74" spans="1:7" x14ac:dyDescent="0.25">
      <c r="A74" s="310"/>
      <c r="B74" s="315"/>
      <c r="C74" s="316"/>
      <c r="D74" s="316"/>
      <c r="E74" s="310"/>
    </row>
    <row r="75" spans="1:7" ht="14.25" customHeight="1" x14ac:dyDescent="0.25">
      <c r="A75" s="387" t="s">
        <v>610</v>
      </c>
      <c r="B75" s="387"/>
      <c r="C75" s="387"/>
      <c r="D75" s="387"/>
      <c r="E75" s="387"/>
      <c r="F75" s="387"/>
      <c r="G75" s="301"/>
    </row>
    <row r="76" spans="1:7" ht="14.25" customHeight="1" x14ac:dyDescent="0.25">
      <c r="A76" s="388" t="s">
        <v>122</v>
      </c>
      <c r="B76" s="388"/>
      <c r="C76" s="388"/>
      <c r="D76" s="388"/>
      <c r="E76" s="388"/>
      <c r="F76" s="388"/>
      <c r="G76" s="301"/>
    </row>
    <row r="77" spans="1:7" ht="14.25" customHeight="1" x14ac:dyDescent="0.25">
      <c r="A77" s="388" t="s">
        <v>611</v>
      </c>
      <c r="B77" s="388"/>
      <c r="C77" s="388"/>
      <c r="D77" s="388"/>
      <c r="E77" s="388"/>
      <c r="F77" s="388"/>
      <c r="G77" s="301"/>
    </row>
    <row r="78" spans="1:7" ht="12.75" customHeight="1" x14ac:dyDescent="0.25">
      <c r="A78" s="388" t="s">
        <v>123</v>
      </c>
      <c r="B78" s="388"/>
      <c r="C78" s="388"/>
      <c r="D78" s="388"/>
      <c r="E78" s="388"/>
      <c r="F78" s="388"/>
      <c r="G78" s="301"/>
    </row>
    <row r="79" spans="1:7" ht="12.75" customHeight="1" x14ac:dyDescent="0.25">
      <c r="A79" s="388" t="s">
        <v>124</v>
      </c>
      <c r="B79" s="388"/>
      <c r="C79" s="388"/>
      <c r="D79" s="388"/>
      <c r="E79" s="388"/>
      <c r="F79" s="388"/>
      <c r="G79" s="301"/>
    </row>
    <row r="80" spans="1:7" ht="12.75" customHeight="1" x14ac:dyDescent="0.25">
      <c r="A80" s="388" t="s">
        <v>125</v>
      </c>
      <c r="B80" s="388"/>
      <c r="C80" s="388"/>
      <c r="D80" s="388"/>
      <c r="E80" s="388"/>
      <c r="F80" s="388"/>
      <c r="G80" s="301"/>
    </row>
    <row r="81" spans="1:7" ht="12.75" customHeight="1" x14ac:dyDescent="0.25">
      <c r="A81" s="388" t="s">
        <v>126</v>
      </c>
      <c r="B81" s="388"/>
      <c r="C81" s="388"/>
      <c r="D81" s="388"/>
      <c r="E81" s="388"/>
      <c r="F81" s="388"/>
      <c r="G81" s="301"/>
    </row>
    <row r="82" spans="1:7" ht="12.75" customHeight="1" x14ac:dyDescent="0.25">
      <c r="A82" s="388" t="s">
        <v>127</v>
      </c>
      <c r="B82" s="388"/>
      <c r="C82" s="388"/>
      <c r="D82" s="388"/>
      <c r="E82" s="388"/>
      <c r="F82" s="388"/>
      <c r="G82" s="301"/>
    </row>
    <row r="83" spans="1:7" ht="14.25" customHeight="1" x14ac:dyDescent="0.25">
      <c r="A83" s="385" t="s">
        <v>128</v>
      </c>
      <c r="B83" s="385"/>
      <c r="C83" s="385"/>
      <c r="D83" s="385"/>
      <c r="E83" s="385"/>
      <c r="F83" s="385"/>
      <c r="G83" s="320"/>
    </row>
    <row r="84" spans="1:7" ht="12.75" customHeight="1" x14ac:dyDescent="0.25">
      <c r="A84" s="385" t="s">
        <v>609</v>
      </c>
      <c r="B84" s="385"/>
      <c r="C84" s="385"/>
      <c r="D84" s="385"/>
      <c r="E84" s="385"/>
      <c r="F84" s="385"/>
      <c r="G84" s="320"/>
    </row>
    <row r="85" spans="1:7" ht="12.75" customHeight="1" x14ac:dyDescent="0.25">
      <c r="A85" s="385" t="s">
        <v>129</v>
      </c>
      <c r="B85" s="385"/>
      <c r="C85" s="385"/>
      <c r="D85" s="385"/>
      <c r="E85" s="385"/>
      <c r="F85" s="385"/>
      <c r="G85" s="320"/>
    </row>
    <row r="86" spans="1:7" ht="14.25" customHeight="1" x14ac:dyDescent="0.25">
      <c r="A86" s="385" t="s">
        <v>130</v>
      </c>
      <c r="B86" s="385"/>
      <c r="C86" s="385"/>
      <c r="D86" s="385"/>
      <c r="E86" s="385"/>
      <c r="F86" s="385"/>
      <c r="G86" s="320"/>
    </row>
    <row r="87" spans="1:7" ht="12.75" customHeight="1" x14ac:dyDescent="0.25">
      <c r="A87" s="385" t="s">
        <v>131</v>
      </c>
      <c r="B87" s="385"/>
      <c r="C87" s="385"/>
      <c r="D87" s="385"/>
      <c r="E87" s="385"/>
      <c r="F87" s="385"/>
      <c r="G87" s="320"/>
    </row>
    <row r="88" spans="1:7" ht="12.75" customHeight="1" x14ac:dyDescent="0.25">
      <c r="A88" s="385" t="s">
        <v>132</v>
      </c>
      <c r="B88" s="385"/>
      <c r="C88" s="385"/>
      <c r="D88" s="385"/>
      <c r="E88" s="385"/>
      <c r="F88" s="385"/>
      <c r="G88" s="320"/>
    </row>
    <row r="89" spans="1:7" ht="14.25" customHeight="1" x14ac:dyDescent="0.25">
      <c r="A89" s="382" t="s">
        <v>133</v>
      </c>
      <c r="B89" s="382"/>
      <c r="C89" s="382"/>
      <c r="D89" s="382"/>
      <c r="E89" s="382"/>
      <c r="F89" s="382"/>
      <c r="G89" s="321"/>
    </row>
    <row r="90" spans="1:7" ht="12.75" customHeight="1" x14ac:dyDescent="0.25">
      <c r="A90" s="383" t="s">
        <v>134</v>
      </c>
      <c r="B90" s="383"/>
      <c r="C90" s="383"/>
      <c r="D90" s="383"/>
      <c r="E90" s="383"/>
      <c r="F90" s="383"/>
      <c r="G90" s="321"/>
    </row>
    <row r="91" spans="1:7" ht="14.25" customHeight="1" x14ac:dyDescent="0.25">
      <c r="A91" s="382" t="s">
        <v>135</v>
      </c>
      <c r="B91" s="382"/>
      <c r="C91" s="382"/>
      <c r="D91" s="382"/>
      <c r="E91" s="382"/>
      <c r="F91" s="382"/>
      <c r="G91" s="321"/>
    </row>
    <row r="92" spans="1:7" ht="12.75" customHeight="1" x14ac:dyDescent="0.25">
      <c r="A92" s="383" t="s">
        <v>136</v>
      </c>
      <c r="B92" s="382"/>
      <c r="C92" s="382"/>
      <c r="D92" s="382"/>
      <c r="E92" s="382"/>
      <c r="F92" s="382"/>
      <c r="G92" s="321"/>
    </row>
    <row r="93" spans="1:7" ht="14.25" customHeight="1" x14ac:dyDescent="0.25">
      <c r="A93" s="382" t="s">
        <v>137</v>
      </c>
      <c r="B93" s="382"/>
      <c r="C93" s="382"/>
      <c r="D93" s="382"/>
      <c r="E93" s="382"/>
      <c r="F93" s="382"/>
      <c r="G93" s="321"/>
    </row>
    <row r="94" spans="1:7" ht="12.75" customHeight="1" x14ac:dyDescent="0.25">
      <c r="A94" s="383" t="s">
        <v>138</v>
      </c>
      <c r="B94" s="383"/>
      <c r="C94" s="383"/>
      <c r="D94" s="383"/>
      <c r="E94" s="383"/>
      <c r="F94" s="383"/>
      <c r="G94" s="321"/>
    </row>
    <row r="95" spans="1:7" ht="12.75" customHeight="1" x14ac:dyDescent="0.25">
      <c r="A95" s="383" t="s">
        <v>139</v>
      </c>
      <c r="B95" s="383"/>
      <c r="C95" s="383"/>
      <c r="D95" s="383"/>
      <c r="E95" s="383"/>
      <c r="F95" s="383"/>
      <c r="G95" s="321"/>
    </row>
    <row r="96" spans="1:7" ht="12.75" customHeight="1" x14ac:dyDescent="0.25">
      <c r="A96" s="383" t="s">
        <v>140</v>
      </c>
      <c r="B96" s="383"/>
      <c r="C96" s="383"/>
      <c r="D96" s="383"/>
      <c r="E96" s="383"/>
      <c r="F96" s="383"/>
      <c r="G96" s="321"/>
    </row>
    <row r="97" spans="1:8" ht="12.75" customHeight="1" x14ac:dyDescent="0.25">
      <c r="A97" s="383" t="s">
        <v>141</v>
      </c>
      <c r="B97" s="383"/>
      <c r="C97" s="383"/>
      <c r="D97" s="383"/>
      <c r="E97" s="383"/>
      <c r="F97" s="383"/>
      <c r="G97" s="321"/>
    </row>
    <row r="98" spans="1:8" ht="14.25" customHeight="1" x14ac:dyDescent="0.25">
      <c r="A98" s="385" t="s">
        <v>142</v>
      </c>
      <c r="B98" s="385"/>
      <c r="C98" s="385"/>
      <c r="D98" s="385"/>
      <c r="E98" s="385"/>
      <c r="F98" s="385"/>
      <c r="G98" s="322"/>
    </row>
    <row r="99" spans="1:8" ht="14.25" customHeight="1" x14ac:dyDescent="0.25">
      <c r="A99" s="385" t="s">
        <v>143</v>
      </c>
      <c r="B99" s="385"/>
      <c r="C99" s="385"/>
      <c r="D99" s="385"/>
      <c r="E99" s="385"/>
      <c r="F99" s="385"/>
      <c r="G99" s="322"/>
    </row>
    <row r="100" spans="1:8" ht="12.75" customHeight="1" x14ac:dyDescent="0.25">
      <c r="A100" s="385" t="s">
        <v>144</v>
      </c>
      <c r="B100" s="385"/>
      <c r="C100" s="385"/>
      <c r="D100" s="385"/>
      <c r="E100" s="385"/>
      <c r="F100" s="385"/>
      <c r="G100" s="322"/>
    </row>
    <row r="101" spans="1:8" ht="14.25" customHeight="1" x14ac:dyDescent="0.25">
      <c r="A101" s="382" t="s">
        <v>145</v>
      </c>
      <c r="B101" s="382"/>
      <c r="C101" s="382"/>
      <c r="D101" s="382"/>
      <c r="E101" s="382"/>
      <c r="F101" s="382"/>
      <c r="G101" s="321"/>
    </row>
    <row r="102" spans="1:8" ht="12.75" customHeight="1" x14ac:dyDescent="0.25">
      <c r="A102" s="383" t="s">
        <v>146</v>
      </c>
      <c r="B102" s="382"/>
      <c r="C102" s="382"/>
      <c r="D102" s="382"/>
      <c r="E102" s="382"/>
      <c r="F102" s="382"/>
      <c r="G102" s="321"/>
    </row>
    <row r="103" spans="1:8" ht="14.25" customHeight="1" x14ac:dyDescent="0.25">
      <c r="A103" s="382" t="s">
        <v>147</v>
      </c>
      <c r="B103" s="382"/>
      <c r="C103" s="382"/>
      <c r="D103" s="382"/>
      <c r="E103" s="382"/>
      <c r="F103" s="382"/>
      <c r="G103" s="321"/>
    </row>
    <row r="104" spans="1:8" ht="12.75" customHeight="1" x14ac:dyDescent="0.25">
      <c r="A104" s="383" t="s">
        <v>148</v>
      </c>
      <c r="B104" s="382"/>
      <c r="C104" s="382"/>
      <c r="D104" s="382"/>
      <c r="E104" s="382"/>
      <c r="F104" s="382"/>
      <c r="G104" s="321"/>
    </row>
    <row r="105" spans="1:8" ht="14.25" customHeight="1" x14ac:dyDescent="0.25">
      <c r="A105" s="383" t="s">
        <v>149</v>
      </c>
      <c r="B105" s="383"/>
      <c r="C105" s="383"/>
      <c r="D105" s="383"/>
      <c r="E105" s="383"/>
      <c r="F105" s="383"/>
      <c r="G105" s="321"/>
    </row>
    <row r="106" spans="1:8" ht="12.75" customHeight="1" x14ac:dyDescent="0.25">
      <c r="A106" s="383" t="s">
        <v>150</v>
      </c>
      <c r="B106" s="383"/>
      <c r="C106" s="383"/>
      <c r="D106" s="383"/>
      <c r="E106" s="383"/>
      <c r="F106" s="383"/>
      <c r="G106" s="321"/>
    </row>
    <row r="107" spans="1:8" ht="14.25" customHeight="1" x14ac:dyDescent="0.25">
      <c r="A107" s="386" t="s">
        <v>151</v>
      </c>
      <c r="B107" s="386"/>
      <c r="C107" s="386"/>
      <c r="D107" s="386"/>
      <c r="E107" s="386"/>
      <c r="F107" s="386"/>
      <c r="G107" s="59"/>
      <c r="H107" s="59"/>
    </row>
    <row r="108" spans="1:8" ht="12.75" customHeight="1" x14ac:dyDescent="0.25">
      <c r="A108" s="383" t="s">
        <v>152</v>
      </c>
      <c r="B108" s="382"/>
      <c r="C108" s="382"/>
      <c r="D108" s="382"/>
      <c r="E108" s="382"/>
      <c r="F108" s="382"/>
      <c r="G108" s="321"/>
    </row>
    <row r="109" spans="1:8" ht="12.75" customHeight="1" x14ac:dyDescent="0.25">
      <c r="A109" s="383" t="s">
        <v>153</v>
      </c>
      <c r="B109" s="383"/>
      <c r="C109" s="383"/>
      <c r="D109" s="383"/>
      <c r="E109" s="383"/>
      <c r="F109" s="383"/>
      <c r="G109" s="321"/>
    </row>
    <row r="110" spans="1:8" ht="12.75" customHeight="1" x14ac:dyDescent="0.25">
      <c r="A110" s="383" t="s">
        <v>154</v>
      </c>
      <c r="B110" s="382"/>
      <c r="C110" s="382"/>
      <c r="D110" s="382"/>
      <c r="E110" s="382"/>
      <c r="F110" s="382"/>
      <c r="G110" s="321"/>
    </row>
    <row r="111" spans="1:8" ht="14.25" customHeight="1" x14ac:dyDescent="0.25">
      <c r="A111" s="382" t="s">
        <v>155</v>
      </c>
      <c r="B111" s="382"/>
      <c r="C111" s="382"/>
      <c r="D111" s="382"/>
      <c r="E111" s="382"/>
      <c r="F111" s="382"/>
      <c r="G111" s="321"/>
    </row>
    <row r="112" spans="1:8" ht="12.75" customHeight="1" x14ac:dyDescent="0.25">
      <c r="A112" s="383" t="s">
        <v>156</v>
      </c>
      <c r="B112" s="382"/>
      <c r="C112" s="382"/>
      <c r="D112" s="382"/>
      <c r="E112" s="382"/>
      <c r="F112" s="382"/>
      <c r="G112" s="321"/>
    </row>
    <row r="113" spans="1:8" ht="14.25" customHeight="1" x14ac:dyDescent="0.25">
      <c r="A113" s="383" t="s">
        <v>157</v>
      </c>
      <c r="B113" s="383"/>
      <c r="C113" s="383"/>
      <c r="D113" s="383"/>
      <c r="E113" s="383"/>
      <c r="F113" s="383"/>
      <c r="G113" s="323"/>
      <c r="H113" s="323"/>
    </row>
    <row r="114" spans="1:8" x14ac:dyDescent="0.25">
      <c r="A114" s="384" t="s">
        <v>158</v>
      </c>
      <c r="B114" s="384"/>
      <c r="C114" s="384"/>
      <c r="D114" s="384"/>
      <c r="E114" s="384"/>
      <c r="F114" s="384"/>
    </row>
    <row r="115" spans="1:8" x14ac:dyDescent="0.25">
      <c r="A115" s="384" t="s">
        <v>159</v>
      </c>
      <c r="B115" s="384"/>
      <c r="C115" s="384"/>
      <c r="D115" s="384"/>
      <c r="E115" s="384"/>
      <c r="F115" s="384"/>
    </row>
    <row r="116" spans="1:8" x14ac:dyDescent="0.25">
      <c r="A116" s="47"/>
      <c r="B116" s="47"/>
      <c r="C116" s="47"/>
      <c r="D116" s="47"/>
      <c r="E116" s="47"/>
      <c r="F116" s="47"/>
    </row>
    <row r="117" spans="1:8" x14ac:dyDescent="0.25">
      <c r="A117" s="299" t="s">
        <v>41</v>
      </c>
      <c r="B117" s="299"/>
      <c r="C117" s="299"/>
      <c r="D117" s="299"/>
      <c r="E117" s="299"/>
      <c r="F117" s="299"/>
    </row>
    <row r="118" spans="1:8" x14ac:dyDescent="0.25">
      <c r="A118" s="305"/>
      <c r="B118" s="305"/>
      <c r="C118" s="305"/>
      <c r="D118" s="305"/>
      <c r="E118" s="305"/>
    </row>
    <row r="119" spans="1:8" x14ac:dyDescent="0.25">
      <c r="A119" s="299" t="s">
        <v>160</v>
      </c>
      <c r="B119" s="299"/>
      <c r="C119" s="299"/>
      <c r="D119" s="299"/>
      <c r="E119" s="324"/>
    </row>
  </sheetData>
  <mergeCells count="47">
    <mergeCell ref="A47:B47"/>
    <mergeCell ref="A1:F1"/>
    <mergeCell ref="A2:F2"/>
    <mergeCell ref="A3:F3"/>
    <mergeCell ref="A5:F5"/>
    <mergeCell ref="A43:F43"/>
    <mergeCell ref="A86:F86"/>
    <mergeCell ref="A75:F75"/>
    <mergeCell ref="A76:F76"/>
    <mergeCell ref="A77:F77"/>
    <mergeCell ref="A78:F78"/>
    <mergeCell ref="A79:F79"/>
    <mergeCell ref="A80:F80"/>
    <mergeCell ref="A81:F81"/>
    <mergeCell ref="A82:F82"/>
    <mergeCell ref="A83:F83"/>
    <mergeCell ref="A84:F84"/>
    <mergeCell ref="A85:F85"/>
    <mergeCell ref="A98:F98"/>
    <mergeCell ref="A87:F87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110:F110"/>
    <mergeCell ref="A99:F99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109:F109"/>
    <mergeCell ref="A111:F111"/>
    <mergeCell ref="A112:F112"/>
    <mergeCell ref="A113:F113"/>
    <mergeCell ref="A114:F114"/>
    <mergeCell ref="A115:F115"/>
  </mergeCells>
  <printOptions horizontalCentered="1"/>
  <pageMargins left="0.5" right="0.5" top="0.5" bottom="0.5" header="0.3" footer="0.3"/>
  <pageSetup scale="95" orientation="portrait" r:id="rId1"/>
  <rowBreaks count="2" manualBreakCount="2">
    <brk id="42" max="16383" man="1"/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57"/>
  <sheetViews>
    <sheetView showGridLines="0" zoomScaleNormal="100" workbookViewId="0">
      <selection sqref="A1:G1"/>
    </sheetView>
  </sheetViews>
  <sheetFormatPr defaultColWidth="9.28515625" defaultRowHeight="13.2" x14ac:dyDescent="0.25"/>
  <cols>
    <col min="1" max="1" width="51.28515625" style="62" customWidth="1"/>
    <col min="2" max="6" width="14.42578125" style="62" customWidth="1"/>
    <col min="7" max="7" width="2.85546875" style="62" customWidth="1"/>
    <col min="8" max="8" width="9.28515625" style="62" customWidth="1"/>
    <col min="9" max="16384" width="9.28515625" style="62"/>
  </cols>
  <sheetData>
    <row r="1" spans="1:8" x14ac:dyDescent="0.25">
      <c r="A1" s="395" t="s">
        <v>161</v>
      </c>
      <c r="B1" s="395"/>
      <c r="C1" s="395"/>
      <c r="D1" s="395"/>
      <c r="E1" s="395"/>
      <c r="F1" s="395"/>
      <c r="G1" s="395"/>
      <c r="H1" s="61"/>
    </row>
    <row r="2" spans="1:8" x14ac:dyDescent="0.25">
      <c r="A2" s="395" t="s">
        <v>1</v>
      </c>
      <c r="B2" s="395"/>
      <c r="C2" s="395"/>
      <c r="D2" s="395"/>
      <c r="E2" s="395"/>
      <c r="F2" s="395"/>
      <c r="G2" s="395"/>
      <c r="H2" s="61"/>
    </row>
    <row r="3" spans="1:8" x14ac:dyDescent="0.25">
      <c r="A3" s="396" t="s">
        <v>162</v>
      </c>
      <c r="B3" s="396"/>
      <c r="C3" s="396"/>
      <c r="D3" s="396"/>
      <c r="E3" s="396"/>
      <c r="F3" s="396"/>
      <c r="G3" s="396"/>
      <c r="H3" s="28"/>
    </row>
    <row r="4" spans="1:8" ht="13.05" customHeight="1" x14ac:dyDescent="0.25">
      <c r="A4" s="63"/>
      <c r="B4" s="63"/>
      <c r="C4" s="63"/>
      <c r="D4" s="63"/>
      <c r="E4" s="63"/>
      <c r="F4" s="63"/>
      <c r="G4" s="63"/>
      <c r="H4" s="28"/>
    </row>
    <row r="5" spans="1:8" ht="12.75" customHeight="1" x14ac:dyDescent="0.25">
      <c r="A5" s="397" t="s">
        <v>163</v>
      </c>
      <c r="B5" s="397"/>
      <c r="C5" s="397"/>
      <c r="D5" s="397"/>
      <c r="E5" s="397"/>
      <c r="F5" s="397"/>
      <c r="G5" s="397"/>
      <c r="H5" s="64"/>
    </row>
    <row r="6" spans="1:8" ht="13.05" customHeight="1" x14ac:dyDescent="0.25">
      <c r="A6" s="65"/>
      <c r="B6" s="28"/>
      <c r="C6" s="28"/>
      <c r="D6" s="28"/>
      <c r="E6" s="28"/>
      <c r="F6" s="28"/>
      <c r="G6" s="28"/>
      <c r="H6" s="28"/>
    </row>
    <row r="7" spans="1:8" ht="13.95" customHeight="1" x14ac:dyDescent="0.25">
      <c r="A7" s="66" t="s">
        <v>4</v>
      </c>
      <c r="B7" s="67">
        <v>2014</v>
      </c>
      <c r="C7" s="67">
        <v>2015</v>
      </c>
      <c r="D7" s="67">
        <v>2016</v>
      </c>
      <c r="E7" s="67">
        <v>2017</v>
      </c>
      <c r="F7" s="67">
        <v>2018</v>
      </c>
    </row>
    <row r="8" spans="1:8" ht="13.05" customHeight="1" x14ac:dyDescent="0.25">
      <c r="A8" s="68"/>
      <c r="B8" s="69"/>
      <c r="C8" s="69"/>
    </row>
    <row r="9" spans="1:8" ht="15.6" x14ac:dyDescent="0.25">
      <c r="A9" s="70" t="s">
        <v>164</v>
      </c>
    </row>
    <row r="10" spans="1:8" ht="13.2" customHeight="1" x14ac:dyDescent="0.25">
      <c r="A10" s="27" t="s">
        <v>165</v>
      </c>
      <c r="B10" s="71">
        <v>4875.4373144288875</v>
      </c>
      <c r="C10" s="71">
        <v>6135.6192046025662</v>
      </c>
      <c r="D10" s="71">
        <v>6702.0806182153319</v>
      </c>
      <c r="E10" s="71">
        <v>7196.7719010913579</v>
      </c>
      <c r="F10" s="72">
        <f>7252962.58709545/1000</f>
        <v>7252.9625870954496</v>
      </c>
    </row>
    <row r="11" spans="1:8" ht="15.6" x14ac:dyDescent="0.25">
      <c r="A11" s="73" t="s">
        <v>166</v>
      </c>
      <c r="B11" s="71">
        <v>1458.2413512138974</v>
      </c>
      <c r="C11" s="71">
        <v>1293.4161001684199</v>
      </c>
      <c r="D11" s="71">
        <v>1442.7204737049647</v>
      </c>
      <c r="E11" s="71">
        <v>1629.0452532966983</v>
      </c>
      <c r="F11" s="72">
        <v>1568.0099185351</v>
      </c>
    </row>
    <row r="12" spans="1:8" ht="15.6" x14ac:dyDescent="0.25">
      <c r="A12" s="73" t="s">
        <v>167</v>
      </c>
      <c r="B12" s="71">
        <v>2076.3128497647504</v>
      </c>
      <c r="C12" s="71">
        <v>2148.7708833837555</v>
      </c>
      <c r="D12" s="71">
        <v>2227.2459003077756</v>
      </c>
      <c r="E12" s="71">
        <v>2193.9018091110247</v>
      </c>
      <c r="F12" s="72">
        <f>2292867.389911/1000</f>
        <v>2292.8673899110004</v>
      </c>
    </row>
    <row r="13" spans="1:8" ht="15.6" x14ac:dyDescent="0.25">
      <c r="A13" s="73" t="s">
        <v>168</v>
      </c>
      <c r="B13" s="71">
        <v>779.59673302475574</v>
      </c>
      <c r="C13" s="71">
        <v>2173.549964244638</v>
      </c>
      <c r="D13" s="71">
        <v>2470.0815568752214</v>
      </c>
      <c r="E13" s="71">
        <v>2764.9082600302845</v>
      </c>
      <c r="F13" s="72">
        <f>2729971.90097039/1000</f>
        <v>2729.9719009703899</v>
      </c>
    </row>
    <row r="14" spans="1:8" ht="15.6" x14ac:dyDescent="0.25">
      <c r="A14" s="73" t="s">
        <v>169</v>
      </c>
      <c r="B14" s="71">
        <v>561.28638042548369</v>
      </c>
      <c r="C14" s="71">
        <v>519.88225680575283</v>
      </c>
      <c r="D14" s="71">
        <v>562.03268732736933</v>
      </c>
      <c r="E14" s="71">
        <v>608.91657865335037</v>
      </c>
      <c r="F14" s="72">
        <f>662113.377678954/1000</f>
        <v>662.11337767895407</v>
      </c>
    </row>
    <row r="15" spans="1:8" ht="15.6" x14ac:dyDescent="0.25">
      <c r="A15" s="27" t="s">
        <v>170</v>
      </c>
      <c r="B15" s="71">
        <v>75.026640889265437</v>
      </c>
      <c r="C15" s="71">
        <v>30.136752029174744</v>
      </c>
      <c r="D15" s="71">
        <v>28.890366673976924</v>
      </c>
      <c r="E15" s="71">
        <v>28.691560129696271</v>
      </c>
      <c r="F15" s="72">
        <f>33115.849540292/1000</f>
        <v>33.115849540292004</v>
      </c>
    </row>
    <row r="16" spans="1:8" ht="15.6" x14ac:dyDescent="0.25">
      <c r="A16" s="27" t="s">
        <v>171</v>
      </c>
      <c r="B16" s="71">
        <v>41.063696670149497</v>
      </c>
      <c r="C16" s="71">
        <v>41.661734139852342</v>
      </c>
      <c r="D16" s="71">
        <v>48.134547624173635</v>
      </c>
      <c r="E16" s="71">
        <v>53.918016695549383</v>
      </c>
      <c r="F16" s="72">
        <f>47424.8858689014/1000</f>
        <v>47.424885868901399</v>
      </c>
    </row>
    <row r="17" spans="1:12" ht="15.6" x14ac:dyDescent="0.25">
      <c r="A17" s="27" t="s">
        <v>172</v>
      </c>
      <c r="B17" s="71">
        <v>1.4628384600037521</v>
      </c>
      <c r="C17" s="71">
        <v>1.5328520646823003E-2</v>
      </c>
      <c r="D17" s="71">
        <v>4.1447005170008967E-2</v>
      </c>
      <c r="E17" s="71">
        <v>1.1936865235387981E-2</v>
      </c>
      <c r="F17" s="72">
        <f>10.5361099358/1000</f>
        <v>1.05361099358E-2</v>
      </c>
    </row>
    <row r="18" spans="1:12" ht="15.6" x14ac:dyDescent="0.25">
      <c r="A18" s="27" t="s">
        <v>173</v>
      </c>
      <c r="B18" s="71">
        <v>46.566283839903569</v>
      </c>
      <c r="C18" s="71">
        <v>52.02593306035245</v>
      </c>
      <c r="D18" s="71">
        <v>65.518425229041384</v>
      </c>
      <c r="E18" s="71">
        <v>81.964223117388002</v>
      </c>
      <c r="F18" s="72">
        <f>112519.398186866/1000</f>
        <v>112.519398186866</v>
      </c>
    </row>
    <row r="19" spans="1:12" x14ac:dyDescent="0.25">
      <c r="A19" s="27" t="s">
        <v>174</v>
      </c>
      <c r="B19" s="74">
        <v>5039.5567742882104</v>
      </c>
      <c r="C19" s="74">
        <v>6259.4589523525929</v>
      </c>
      <c r="D19" s="74">
        <v>6844.6654047476941</v>
      </c>
      <c r="E19" s="74">
        <v>7361.3576378992275</v>
      </c>
      <c r="F19" s="75">
        <f>7446033.25680144/1000</f>
        <v>7446.0332568014401</v>
      </c>
    </row>
    <row r="20" spans="1:12" ht="13.05" customHeight="1" x14ac:dyDescent="0.25">
      <c r="A20" s="27"/>
      <c r="B20" s="76"/>
      <c r="C20" s="76"/>
      <c r="D20" s="76"/>
      <c r="E20" s="76"/>
      <c r="F20" s="76"/>
      <c r="G20" s="76"/>
      <c r="H20" s="76"/>
    </row>
    <row r="21" spans="1:12" x14ac:dyDescent="0.25">
      <c r="B21" s="77" t="s">
        <v>175</v>
      </c>
      <c r="C21" s="77"/>
      <c r="D21" s="77"/>
      <c r="E21" s="77"/>
      <c r="F21" s="78"/>
      <c r="G21" s="77"/>
      <c r="H21" s="77"/>
    </row>
    <row r="22" spans="1:12" ht="13.2" customHeight="1" x14ac:dyDescent="0.25">
      <c r="A22" s="79" t="s">
        <v>176</v>
      </c>
      <c r="B22" s="80"/>
      <c r="C22" s="80"/>
      <c r="D22" s="81"/>
      <c r="E22" s="82"/>
      <c r="F22" s="82"/>
      <c r="G22" s="82"/>
      <c r="H22" s="82"/>
    </row>
    <row r="23" spans="1:12" ht="13.2" customHeight="1" x14ac:dyDescent="0.25">
      <c r="A23" s="28" t="s">
        <v>165</v>
      </c>
      <c r="B23" s="83">
        <v>1327579.0833333333</v>
      </c>
      <c r="C23" s="83">
        <v>1661088.2131465573</v>
      </c>
      <c r="D23" s="83">
        <v>1771299.3212647727</v>
      </c>
      <c r="E23" s="83">
        <v>1808277.2216994213</v>
      </c>
      <c r="F23" s="334">
        <v>1772028</v>
      </c>
      <c r="G23" s="328"/>
      <c r="H23" s="326"/>
      <c r="I23" s="326"/>
      <c r="J23" s="326"/>
      <c r="K23" s="326"/>
      <c r="L23" s="326"/>
    </row>
    <row r="24" spans="1:12" ht="13.2" customHeight="1" x14ac:dyDescent="0.25">
      <c r="A24" s="85" t="s">
        <v>177</v>
      </c>
      <c r="B24" s="83">
        <v>227294.58333333331</v>
      </c>
      <c r="C24" s="83">
        <v>215263.00289886206</v>
      </c>
      <c r="D24" s="83">
        <v>216639.23025208883</v>
      </c>
      <c r="E24" s="83">
        <v>219729.59798012732</v>
      </c>
      <c r="F24" s="334">
        <v>228122</v>
      </c>
      <c r="G24" s="84"/>
    </row>
    <row r="25" spans="1:12" ht="13.2" customHeight="1" x14ac:dyDescent="0.25">
      <c r="A25" s="73" t="s">
        <v>167</v>
      </c>
      <c r="B25" s="83">
        <v>836188</v>
      </c>
      <c r="C25" s="83">
        <v>891637.76806918916</v>
      </c>
      <c r="D25" s="83">
        <v>923208.74169497821</v>
      </c>
      <c r="E25" s="83">
        <v>926482.63747235725</v>
      </c>
      <c r="F25" s="334">
        <v>900145</v>
      </c>
      <c r="G25" s="84"/>
    </row>
    <row r="26" spans="1:12" ht="15.6" customHeight="1" x14ac:dyDescent="0.25">
      <c r="A26" s="73" t="s">
        <v>168</v>
      </c>
      <c r="B26" s="83">
        <v>171975.08333333334</v>
      </c>
      <c r="C26" s="83">
        <v>503800.10785111313</v>
      </c>
      <c r="D26" s="83">
        <v>582754.42122799123</v>
      </c>
      <c r="E26" s="83">
        <v>611317.19006810698</v>
      </c>
      <c r="F26" s="334">
        <v>577199</v>
      </c>
      <c r="G26" s="84"/>
    </row>
    <row r="27" spans="1:12" ht="15.6" customHeight="1" x14ac:dyDescent="0.25">
      <c r="A27" s="73" t="s">
        <v>169</v>
      </c>
      <c r="B27" s="83">
        <v>92121.416666666672</v>
      </c>
      <c r="C27" s="83">
        <v>50387.334327392964</v>
      </c>
      <c r="D27" s="83">
        <v>48696.928089714726</v>
      </c>
      <c r="E27" s="83">
        <v>50747.79617882974</v>
      </c>
      <c r="F27" s="334">
        <v>66562</v>
      </c>
      <c r="G27" s="84"/>
    </row>
    <row r="28" spans="1:12" ht="15.6" x14ac:dyDescent="0.25">
      <c r="A28" s="28" t="s">
        <v>170</v>
      </c>
      <c r="B28" s="83">
        <v>9939.1666666666661</v>
      </c>
      <c r="C28" s="83">
        <v>7716.083333333333</v>
      </c>
      <c r="D28" s="83">
        <v>7796.9039146277937</v>
      </c>
      <c r="E28" s="83">
        <v>7508.1308752289979</v>
      </c>
      <c r="F28" s="334">
        <v>7370</v>
      </c>
      <c r="G28" s="84"/>
    </row>
    <row r="29" spans="1:12" ht="15.6" x14ac:dyDescent="0.25">
      <c r="A29" s="28" t="s">
        <v>171</v>
      </c>
      <c r="B29" s="83">
        <v>19298.083333333332</v>
      </c>
      <c r="C29" s="83">
        <v>19955.839520615649</v>
      </c>
      <c r="D29" s="83">
        <v>21607.325077026879</v>
      </c>
      <c r="E29" s="83">
        <v>22374.133073786059</v>
      </c>
      <c r="F29" s="334">
        <v>25675</v>
      </c>
      <c r="G29" s="84"/>
    </row>
    <row r="30" spans="1:12" ht="15.6" x14ac:dyDescent="0.25">
      <c r="A30" s="28" t="s">
        <v>172</v>
      </c>
      <c r="B30" s="83">
        <v>503.91666666666669</v>
      </c>
      <c r="C30" s="83">
        <v>19.583333333333332</v>
      </c>
      <c r="D30" s="83">
        <v>11.75</v>
      </c>
      <c r="E30" s="83">
        <v>5.666666666666667</v>
      </c>
      <c r="F30" s="334">
        <v>7</v>
      </c>
      <c r="G30" s="84"/>
    </row>
    <row r="31" spans="1:12" ht="15.6" x14ac:dyDescent="0.25">
      <c r="A31" s="28" t="s">
        <v>173</v>
      </c>
      <c r="B31" s="83">
        <v>30987.416666666668</v>
      </c>
      <c r="C31" s="83">
        <v>33919.083333333336</v>
      </c>
      <c r="D31" s="83">
        <v>38120.524315224531</v>
      </c>
      <c r="E31" s="83">
        <v>45209.245455538585</v>
      </c>
      <c r="F31" s="334">
        <v>61713</v>
      </c>
      <c r="G31" s="84"/>
    </row>
    <row r="32" spans="1:12" x14ac:dyDescent="0.25">
      <c r="A32" s="28" t="s">
        <v>174</v>
      </c>
      <c r="B32" s="86">
        <v>1388307.6666666667</v>
      </c>
      <c r="C32" s="86">
        <v>1722698.8026671729</v>
      </c>
      <c r="D32" s="86">
        <v>1838835.8245716519</v>
      </c>
      <c r="E32" s="86">
        <v>1883374.3977706416</v>
      </c>
      <c r="F32" s="11">
        <v>1866793</v>
      </c>
      <c r="G32" s="11"/>
      <c r="H32" s="326"/>
      <c r="I32" s="326"/>
      <c r="J32" s="326"/>
      <c r="K32" s="326"/>
      <c r="L32" s="326"/>
    </row>
    <row r="33" spans="1:9" ht="13.05" customHeight="1" x14ac:dyDescent="0.25">
      <c r="A33" s="28"/>
      <c r="B33" s="76"/>
      <c r="C33" s="76"/>
      <c r="D33" s="76"/>
      <c r="E33" s="76"/>
      <c r="F33" s="76"/>
      <c r="G33" s="76"/>
      <c r="H33" s="28"/>
    </row>
    <row r="34" spans="1:9" x14ac:dyDescent="0.25">
      <c r="B34" s="87" t="s">
        <v>163</v>
      </c>
      <c r="C34" s="87"/>
      <c r="D34" s="87"/>
      <c r="E34" s="87"/>
      <c r="F34" s="88"/>
      <c r="G34" s="87"/>
      <c r="H34" s="87"/>
    </row>
    <row r="35" spans="1:9" x14ac:dyDescent="0.25">
      <c r="A35" s="79" t="s">
        <v>619</v>
      </c>
      <c r="B35" s="79"/>
      <c r="C35" s="89"/>
      <c r="D35" s="89"/>
      <c r="E35" s="90"/>
      <c r="F35" s="90"/>
      <c r="G35" s="90"/>
      <c r="H35" s="90"/>
    </row>
    <row r="36" spans="1:9" x14ac:dyDescent="0.25">
      <c r="A36" s="28" t="s">
        <v>178</v>
      </c>
      <c r="B36" s="71">
        <v>501.74116246947062</v>
      </c>
      <c r="C36" s="71">
        <v>475.30022302603953</v>
      </c>
      <c r="D36" s="71">
        <v>404.37692921019789</v>
      </c>
      <c r="E36" s="71">
        <v>269.35108871604569</v>
      </c>
      <c r="F36" s="91">
        <f>292538.469448788/1000</f>
        <v>292.53846944878796</v>
      </c>
      <c r="G36" s="92"/>
    </row>
    <row r="37" spans="1:9" x14ac:dyDescent="0.25">
      <c r="A37" s="28" t="s">
        <v>179</v>
      </c>
      <c r="B37" s="71">
        <v>518.11590084052636</v>
      </c>
      <c r="C37" s="71">
        <v>570.45206947256474</v>
      </c>
      <c r="D37" s="71">
        <v>604.1259755709674</v>
      </c>
      <c r="E37" s="71">
        <v>554.86388171676958</v>
      </c>
      <c r="F37" s="72">
        <f>614657.307196037/1000</f>
        <v>614.65730719603698</v>
      </c>
      <c r="G37" s="92"/>
    </row>
    <row r="38" spans="1:9" x14ac:dyDescent="0.25">
      <c r="A38" s="28" t="s">
        <v>180</v>
      </c>
      <c r="B38" s="71">
        <v>75.259579998735276</v>
      </c>
      <c r="C38" s="71">
        <v>-98.508957903116539</v>
      </c>
      <c r="D38" s="71">
        <v>-8.27717401362845</v>
      </c>
      <c r="E38" s="71">
        <v>26.498131401997643</v>
      </c>
      <c r="F38" s="91">
        <f>-267650.153445502/1000</f>
        <v>-267.65015344550199</v>
      </c>
      <c r="G38" s="92"/>
    </row>
    <row r="39" spans="1:9" x14ac:dyDescent="0.25">
      <c r="A39" s="28" t="s">
        <v>181</v>
      </c>
      <c r="B39" s="71">
        <v>166.62703957929946</v>
      </c>
      <c r="C39" s="71">
        <v>155.69758706122795</v>
      </c>
      <c r="D39" s="71">
        <v>142.52496962621498</v>
      </c>
      <c r="E39" s="71">
        <v>104.97681225422819</v>
      </c>
      <c r="F39" s="91">
        <f>123368.254240985/1000</f>
        <v>123.368254240985</v>
      </c>
      <c r="G39" s="92"/>
    </row>
    <row r="40" spans="1:9" x14ac:dyDescent="0.25">
      <c r="A40" s="28" t="s">
        <v>182</v>
      </c>
      <c r="B40" s="71">
        <v>172.07973132551462</v>
      </c>
      <c r="C40" s="71">
        <v>181.12642584395854</v>
      </c>
      <c r="D40" s="71">
        <v>192.77878141963131</v>
      </c>
      <c r="E40" s="71">
        <v>185.77529465805858</v>
      </c>
      <c r="F40" s="91">
        <f>244480.413118515/1000</f>
        <v>244.480413118515</v>
      </c>
      <c r="G40" s="92"/>
    </row>
    <row r="41" spans="1:9" x14ac:dyDescent="0.25">
      <c r="A41" s="28" t="s">
        <v>183</v>
      </c>
      <c r="B41" s="93">
        <v>202.87531394849091</v>
      </c>
      <c r="C41" s="93">
        <v>235.8081758217929</v>
      </c>
      <c r="D41" s="93">
        <v>240.58588539471901</v>
      </c>
      <c r="E41" s="93">
        <v>244.35185840665986</v>
      </c>
      <c r="F41" s="91">
        <f>239688.326825297/1000</f>
        <v>239.688326825297</v>
      </c>
      <c r="G41" s="92"/>
    </row>
    <row r="42" spans="1:9" x14ac:dyDescent="0.25">
      <c r="A42" s="28" t="s">
        <v>184</v>
      </c>
      <c r="B42" s="71">
        <v>3402.858046126174</v>
      </c>
      <c r="C42" s="71">
        <v>4739.5834290301282</v>
      </c>
      <c r="D42" s="71">
        <v>5268.5500375395923</v>
      </c>
      <c r="E42" s="71">
        <v>5975.5405707454656</v>
      </c>
      <c r="F42" s="72">
        <f>6198950.63941733/1000</f>
        <v>6198.9506394173295</v>
      </c>
      <c r="G42" s="92"/>
    </row>
    <row r="43" spans="1:9" x14ac:dyDescent="0.25">
      <c r="A43" s="28" t="s">
        <v>174</v>
      </c>
      <c r="B43" s="74">
        <v>5039.5567742882113</v>
      </c>
      <c r="C43" s="74">
        <v>6259.4589523525956</v>
      </c>
      <c r="D43" s="74">
        <v>6844.6654047476941</v>
      </c>
      <c r="E43" s="74">
        <v>7361.3576378992257</v>
      </c>
      <c r="F43" s="91">
        <f>7446033.25680145/1000</f>
        <v>7446.0332568014501</v>
      </c>
      <c r="G43" s="92"/>
    </row>
    <row r="44" spans="1:9" ht="13.05" customHeight="1" x14ac:dyDescent="0.25">
      <c r="A44" s="28"/>
      <c r="B44" s="28"/>
      <c r="C44" s="28"/>
      <c r="D44" s="28"/>
      <c r="E44" s="28"/>
      <c r="F44" s="28"/>
      <c r="G44" s="28"/>
      <c r="H44" s="28"/>
    </row>
    <row r="45" spans="1:9" s="326" customFormat="1" ht="14.25" customHeight="1" x14ac:dyDescent="0.25">
      <c r="A45" s="398" t="s">
        <v>185</v>
      </c>
      <c r="B45" s="398"/>
      <c r="C45" s="398"/>
      <c r="D45" s="398"/>
      <c r="E45" s="398"/>
      <c r="F45" s="398"/>
      <c r="G45" s="398"/>
      <c r="H45" s="325"/>
    </row>
    <row r="46" spans="1:9" s="326" customFormat="1" ht="14.25" customHeight="1" x14ac:dyDescent="0.25">
      <c r="A46" s="393" t="s">
        <v>186</v>
      </c>
      <c r="B46" s="393"/>
      <c r="C46" s="393"/>
      <c r="D46" s="393"/>
      <c r="E46" s="393"/>
      <c r="F46" s="393"/>
      <c r="G46" s="393"/>
      <c r="H46" s="16"/>
    </row>
    <row r="47" spans="1:9" s="326" customFormat="1" ht="14.25" customHeight="1" x14ac:dyDescent="0.25">
      <c r="A47" s="398" t="s">
        <v>187</v>
      </c>
      <c r="B47" s="398"/>
      <c r="C47" s="398"/>
      <c r="D47" s="398"/>
      <c r="E47" s="398"/>
      <c r="F47" s="398"/>
      <c r="G47" s="398"/>
      <c r="H47" s="325"/>
      <c r="I47" s="327"/>
    </row>
    <row r="48" spans="1:9" s="326" customFormat="1" ht="14.25" customHeight="1" x14ac:dyDescent="0.25">
      <c r="A48" s="393" t="s">
        <v>188</v>
      </c>
      <c r="B48" s="393"/>
      <c r="C48" s="393"/>
      <c r="D48" s="393"/>
      <c r="E48" s="393"/>
      <c r="F48" s="393"/>
      <c r="G48" s="393"/>
      <c r="H48" s="16"/>
    </row>
    <row r="49" spans="1:8" s="326" customFormat="1" ht="14.25" customHeight="1" x14ac:dyDescent="0.25">
      <c r="A49" s="393" t="s">
        <v>189</v>
      </c>
      <c r="B49" s="393"/>
      <c r="C49" s="393"/>
      <c r="D49" s="393"/>
      <c r="E49" s="393"/>
      <c r="F49" s="393"/>
      <c r="G49" s="393"/>
      <c r="H49" s="16"/>
    </row>
    <row r="50" spans="1:8" s="326" customFormat="1" ht="14.25" customHeight="1" x14ac:dyDescent="0.25">
      <c r="A50" s="393" t="s">
        <v>190</v>
      </c>
      <c r="B50" s="393"/>
      <c r="C50" s="393"/>
      <c r="D50" s="393"/>
      <c r="E50" s="393"/>
      <c r="F50" s="393"/>
      <c r="G50" s="393"/>
      <c r="H50" s="16"/>
    </row>
    <row r="51" spans="1:8" s="326" customFormat="1" ht="14.25" customHeight="1" x14ac:dyDescent="0.25">
      <c r="A51" s="393" t="s">
        <v>191</v>
      </c>
      <c r="B51" s="393"/>
      <c r="C51" s="393"/>
      <c r="D51" s="393"/>
      <c r="E51" s="393"/>
      <c r="F51" s="393"/>
      <c r="G51" s="393"/>
      <c r="H51" s="16"/>
    </row>
    <row r="52" spans="1:8" s="326" customFormat="1" ht="14.25" customHeight="1" x14ac:dyDescent="0.25">
      <c r="A52" s="393" t="s">
        <v>192</v>
      </c>
      <c r="B52" s="393"/>
      <c r="C52" s="393"/>
      <c r="D52" s="393"/>
      <c r="E52" s="393"/>
      <c r="F52" s="393"/>
      <c r="G52" s="393"/>
      <c r="H52" s="16"/>
    </row>
    <row r="53" spans="1:8" s="326" customFormat="1" ht="14.25" customHeight="1" x14ac:dyDescent="0.25">
      <c r="A53" s="393" t="s">
        <v>193</v>
      </c>
      <c r="B53" s="393"/>
      <c r="C53" s="393"/>
      <c r="D53" s="393"/>
      <c r="E53" s="393"/>
      <c r="F53" s="393"/>
      <c r="G53" s="393"/>
      <c r="H53" s="16"/>
    </row>
    <row r="54" spans="1:8" s="326" customFormat="1" ht="14.25" customHeight="1" x14ac:dyDescent="0.25">
      <c r="A54" s="393" t="s">
        <v>194</v>
      </c>
      <c r="B54" s="393"/>
      <c r="C54" s="393"/>
      <c r="D54" s="393"/>
      <c r="E54" s="393"/>
      <c r="F54" s="393"/>
      <c r="G54" s="393"/>
      <c r="H54" s="16"/>
    </row>
    <row r="55" spans="1:8" s="326" customFormat="1" ht="14.25" customHeight="1" x14ac:dyDescent="0.25">
      <c r="A55" s="393" t="s">
        <v>195</v>
      </c>
      <c r="B55" s="393"/>
      <c r="C55" s="393"/>
      <c r="D55" s="393"/>
      <c r="E55" s="393"/>
      <c r="F55" s="393"/>
      <c r="G55" s="393"/>
      <c r="H55" s="325"/>
    </row>
    <row r="56" spans="1:8" s="326" customFormat="1" ht="13.05" customHeight="1" x14ac:dyDescent="0.25"/>
    <row r="57" spans="1:8" x14ac:dyDescent="0.25">
      <c r="A57" s="372" t="s">
        <v>196</v>
      </c>
      <c r="B57" s="394"/>
      <c r="C57" s="394"/>
      <c r="D57" s="394"/>
      <c r="E57" s="394"/>
      <c r="F57" s="394"/>
      <c r="G57" s="394"/>
      <c r="H57" s="394"/>
    </row>
  </sheetData>
  <mergeCells count="16">
    <mergeCell ref="A51:G51"/>
    <mergeCell ref="A46:G46"/>
    <mergeCell ref="A47:G47"/>
    <mergeCell ref="A48:G48"/>
    <mergeCell ref="A49:G49"/>
    <mergeCell ref="A50:G50"/>
    <mergeCell ref="A1:G1"/>
    <mergeCell ref="A2:G2"/>
    <mergeCell ref="A3:G3"/>
    <mergeCell ref="A5:G5"/>
    <mergeCell ref="A45:G45"/>
    <mergeCell ref="A53:G53"/>
    <mergeCell ref="A54:G54"/>
    <mergeCell ref="A55:G55"/>
    <mergeCell ref="A57:H57"/>
    <mergeCell ref="A52:G52"/>
  </mergeCells>
  <printOptions horizontalCentered="1"/>
  <pageMargins left="0.5" right="0.35" top="0.5" bottom="0.5" header="0.3" footer="0.3"/>
  <pageSetup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5"/>
  <sheetViews>
    <sheetView zoomScaleNormal="100" workbookViewId="0">
      <selection sqref="A1:J1"/>
    </sheetView>
  </sheetViews>
  <sheetFormatPr defaultColWidth="9.28515625" defaultRowHeight="13.2" x14ac:dyDescent="0.25"/>
  <cols>
    <col min="1" max="1" width="36.28515625" style="32" bestFit="1" customWidth="1"/>
    <col min="2" max="9" width="16.85546875" style="32" customWidth="1"/>
    <col min="10" max="10" width="2.85546875" style="32" customWidth="1"/>
    <col min="11" max="11" width="14.85546875" style="32" customWidth="1"/>
    <col min="12" max="16384" width="9.28515625" style="32"/>
  </cols>
  <sheetData>
    <row r="1" spans="1:10" ht="12.75" customHeight="1" x14ac:dyDescent="0.25">
      <c r="A1" s="376" t="s">
        <v>197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0" ht="12.75" customHeight="1" x14ac:dyDescent="0.25">
      <c r="A2" s="376" t="s">
        <v>198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2.75" customHeight="1" x14ac:dyDescent="0.25">
      <c r="A3" s="377" t="s">
        <v>199</v>
      </c>
      <c r="B3" s="377"/>
      <c r="C3" s="377"/>
      <c r="D3" s="377"/>
      <c r="E3" s="377"/>
      <c r="F3" s="377"/>
      <c r="G3" s="377"/>
      <c r="H3" s="377"/>
      <c r="I3" s="377"/>
      <c r="J3" s="377"/>
    </row>
    <row r="4" spans="1:10" ht="12.75" customHeight="1" x14ac:dyDescent="0.25">
      <c r="A4" s="4"/>
      <c r="B4" s="3"/>
      <c r="C4" s="3"/>
      <c r="D4" s="3"/>
      <c r="E4" s="3"/>
      <c r="F4" s="3"/>
      <c r="G4" s="3"/>
      <c r="H4" s="3"/>
      <c r="I4" s="3"/>
    </row>
    <row r="5" spans="1:10" ht="12.75" customHeight="1" x14ac:dyDescent="0.25">
      <c r="A5" s="94" t="s">
        <v>4</v>
      </c>
      <c r="B5" s="95">
        <v>2012</v>
      </c>
      <c r="C5" s="95">
        <v>2013</v>
      </c>
      <c r="D5" s="95">
        <v>2014</v>
      </c>
      <c r="E5" s="95">
        <v>2015</v>
      </c>
      <c r="F5" s="95">
        <v>2016</v>
      </c>
      <c r="G5" s="95">
        <v>2017</v>
      </c>
      <c r="H5" s="95">
        <v>2018</v>
      </c>
      <c r="I5" s="95">
        <v>2019</v>
      </c>
    </row>
    <row r="6" spans="1:10" ht="12.75" customHeight="1" x14ac:dyDescent="0.25">
      <c r="A6" s="40"/>
      <c r="B6" s="36"/>
      <c r="C6" s="36"/>
      <c r="D6" s="36"/>
      <c r="E6" s="36"/>
      <c r="F6" s="36"/>
      <c r="G6" s="36"/>
      <c r="H6" s="36"/>
      <c r="I6" s="36"/>
    </row>
    <row r="7" spans="1:10" ht="12.75" customHeight="1" x14ac:dyDescent="0.25">
      <c r="A7" s="52" t="s">
        <v>200</v>
      </c>
      <c r="B7" s="96">
        <v>85760387</v>
      </c>
      <c r="C7" s="96">
        <v>90760657.980000004</v>
      </c>
      <c r="D7" s="96">
        <v>87417846</v>
      </c>
      <c r="E7" s="96">
        <v>87324583</v>
      </c>
      <c r="F7" s="96">
        <v>90448922</v>
      </c>
      <c r="G7" s="96">
        <v>105592386</v>
      </c>
      <c r="H7" s="96">
        <v>111225794</v>
      </c>
      <c r="I7" s="96">
        <v>130861908</v>
      </c>
    </row>
    <row r="8" spans="1:10" ht="12.75" customHeight="1" x14ac:dyDescent="0.25">
      <c r="A8" s="49" t="s">
        <v>201</v>
      </c>
      <c r="B8" s="97">
        <v>29586530</v>
      </c>
      <c r="C8" s="97">
        <v>31436538.32</v>
      </c>
      <c r="D8" s="97">
        <v>33922024</v>
      </c>
      <c r="E8" s="97">
        <v>34455354</v>
      </c>
      <c r="F8" s="97">
        <v>37468720</v>
      </c>
      <c r="G8" s="97">
        <v>40485955</v>
      </c>
      <c r="H8" s="97">
        <v>37742099</v>
      </c>
      <c r="I8" s="97">
        <v>38682449</v>
      </c>
    </row>
    <row r="9" spans="1:10" ht="12.75" customHeight="1" x14ac:dyDescent="0.25">
      <c r="A9" s="49" t="s">
        <v>202</v>
      </c>
      <c r="B9" s="97">
        <v>67212559</v>
      </c>
      <c r="C9" s="97">
        <v>72407939.909999996</v>
      </c>
      <c r="D9" s="97">
        <v>76284650</v>
      </c>
      <c r="E9" s="97">
        <v>74562257</v>
      </c>
      <c r="F9" s="97">
        <v>80271096</v>
      </c>
      <c r="G9" s="97">
        <v>81272792</v>
      </c>
      <c r="H9" s="97">
        <v>81492013</v>
      </c>
      <c r="I9" s="97">
        <v>86693398</v>
      </c>
    </row>
    <row r="10" spans="1:10" ht="12.75" customHeight="1" x14ac:dyDescent="0.25">
      <c r="A10" s="49" t="s">
        <v>203</v>
      </c>
      <c r="B10" s="97">
        <v>295744725</v>
      </c>
      <c r="C10" s="97">
        <v>325239247.85000002</v>
      </c>
      <c r="D10" s="97">
        <v>299730792</v>
      </c>
      <c r="E10" s="97">
        <v>287323856</v>
      </c>
      <c r="F10" s="97">
        <v>229072278</v>
      </c>
      <c r="G10" s="97">
        <v>228429199</v>
      </c>
      <c r="H10" s="97">
        <v>218543092</v>
      </c>
      <c r="I10" s="97">
        <v>221118619</v>
      </c>
    </row>
    <row r="11" spans="1:10" ht="12.75" customHeight="1" x14ac:dyDescent="0.25">
      <c r="A11" s="49" t="s">
        <v>204</v>
      </c>
      <c r="B11" s="97">
        <v>21263007</v>
      </c>
      <c r="C11" s="97">
        <v>22032270.469999999</v>
      </c>
      <c r="D11" s="97">
        <v>23378151</v>
      </c>
      <c r="E11" s="97">
        <v>24790996</v>
      </c>
      <c r="F11" s="97">
        <v>25826956</v>
      </c>
      <c r="G11" s="97">
        <v>29193874</v>
      </c>
      <c r="H11" s="97">
        <v>35865303</v>
      </c>
      <c r="I11" s="97">
        <v>38886806</v>
      </c>
    </row>
    <row r="12" spans="1:10" ht="12.75" customHeight="1" x14ac:dyDescent="0.25">
      <c r="A12" s="49" t="s">
        <v>205</v>
      </c>
      <c r="B12" s="97">
        <v>736314</v>
      </c>
      <c r="C12" s="97">
        <v>714096.18</v>
      </c>
      <c r="D12" s="97">
        <v>851198</v>
      </c>
      <c r="E12" s="97">
        <v>879005</v>
      </c>
      <c r="F12" s="97">
        <v>798630</v>
      </c>
      <c r="G12" s="97">
        <v>822194</v>
      </c>
      <c r="H12" s="97">
        <v>916337</v>
      </c>
      <c r="I12" s="97">
        <v>986303</v>
      </c>
    </row>
    <row r="13" spans="1:10" ht="12.75" customHeight="1" x14ac:dyDescent="0.25">
      <c r="A13" s="49" t="s">
        <v>174</v>
      </c>
      <c r="B13" s="98">
        <v>500303522</v>
      </c>
      <c r="C13" s="98">
        <v>542590750.71000004</v>
      </c>
      <c r="D13" s="99">
        <v>521584661</v>
      </c>
      <c r="E13" s="99">
        <v>509336051</v>
      </c>
      <c r="F13" s="99">
        <f>SUM(F7:F12)</f>
        <v>463886602</v>
      </c>
      <c r="G13" s="99">
        <f>SUM(G7:G12)</f>
        <v>485796400</v>
      </c>
      <c r="H13" s="99">
        <f>SUM(H7:H12)</f>
        <v>485784638</v>
      </c>
      <c r="I13" s="99">
        <f>SUM(I7:I12)</f>
        <v>517229483</v>
      </c>
    </row>
    <row r="14" spans="1:10" ht="12.75" customHeight="1" x14ac:dyDescent="0.25">
      <c r="A14" s="3"/>
      <c r="B14" s="100"/>
      <c r="C14" s="100"/>
      <c r="D14" s="100"/>
      <c r="E14" s="100"/>
      <c r="F14" s="100"/>
      <c r="G14" s="100"/>
      <c r="H14" s="100"/>
      <c r="I14" s="100"/>
    </row>
    <row r="15" spans="1:10" ht="12.75" customHeight="1" x14ac:dyDescent="0.25">
      <c r="A15" s="3" t="s">
        <v>206</v>
      </c>
      <c r="B15" s="3"/>
      <c r="C15" s="3"/>
      <c r="D15" s="3"/>
      <c r="E15" s="3"/>
      <c r="F15" s="3"/>
      <c r="G15" s="3"/>
      <c r="H15" s="3"/>
      <c r="I15" s="3"/>
    </row>
  </sheetData>
  <mergeCells count="3">
    <mergeCell ref="A1:J1"/>
    <mergeCell ref="A2:J2"/>
    <mergeCell ref="A3:J3"/>
  </mergeCells>
  <printOptions horizontalCentered="1"/>
  <pageMargins left="0.5" right="0.5" top="0.5" bottom="0.5" header="0.3" footer="0.3"/>
  <pageSetup scale="9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zoomScaleNormal="100" workbookViewId="0">
      <selection sqref="A1:J1"/>
    </sheetView>
  </sheetViews>
  <sheetFormatPr defaultColWidth="9.28515625" defaultRowHeight="13.2" x14ac:dyDescent="0.25"/>
  <cols>
    <col min="1" max="1" width="37.28515625" style="32" customWidth="1"/>
    <col min="2" max="7" width="16" style="32" customWidth="1"/>
    <col min="8" max="9" width="17" style="32" customWidth="1"/>
    <col min="10" max="10" width="2.85546875" style="32" customWidth="1"/>
    <col min="11" max="16384" width="9.28515625" style="32"/>
  </cols>
  <sheetData>
    <row r="1" spans="1:10" x14ac:dyDescent="0.25">
      <c r="A1" s="395" t="s">
        <v>620</v>
      </c>
      <c r="B1" s="395"/>
      <c r="C1" s="395"/>
      <c r="D1" s="395"/>
      <c r="E1" s="395"/>
      <c r="F1" s="395"/>
      <c r="G1" s="395"/>
      <c r="H1" s="395"/>
      <c r="I1" s="395"/>
      <c r="J1" s="399"/>
    </row>
    <row r="2" spans="1:10" x14ac:dyDescent="0.25">
      <c r="A2" s="395" t="s">
        <v>1</v>
      </c>
      <c r="B2" s="395"/>
      <c r="C2" s="395"/>
      <c r="D2" s="395"/>
      <c r="E2" s="395"/>
      <c r="F2" s="395"/>
      <c r="G2" s="395"/>
      <c r="H2" s="395"/>
      <c r="I2" s="395"/>
      <c r="J2" s="395"/>
    </row>
    <row r="3" spans="1:10" x14ac:dyDescent="0.25">
      <c r="A3" s="396" t="s">
        <v>2</v>
      </c>
      <c r="B3" s="396"/>
      <c r="C3" s="396"/>
      <c r="D3" s="396"/>
      <c r="E3" s="396"/>
      <c r="F3" s="396"/>
      <c r="G3" s="396"/>
      <c r="H3" s="396"/>
      <c r="I3" s="396"/>
      <c r="J3" s="396"/>
    </row>
    <row r="4" spans="1:10" x14ac:dyDescent="0.25">
      <c r="A4" s="396" t="s">
        <v>162</v>
      </c>
      <c r="B4" s="396"/>
      <c r="C4" s="396"/>
      <c r="D4" s="396"/>
      <c r="E4" s="396"/>
      <c r="F4" s="396"/>
      <c r="G4" s="396"/>
      <c r="H4" s="396"/>
      <c r="I4" s="396"/>
      <c r="J4" s="333"/>
    </row>
    <row r="5" spans="1:10" x14ac:dyDescent="0.25">
      <c r="A5" s="90"/>
      <c r="B5" s="28"/>
      <c r="C5" s="28"/>
      <c r="D5" s="28"/>
      <c r="E5" s="28"/>
      <c r="F5" s="28"/>
      <c r="G5" s="28"/>
      <c r="H5" s="28"/>
      <c r="I5" s="28"/>
      <c r="J5" s="180"/>
    </row>
    <row r="6" spans="1:10" ht="13.2" customHeight="1" x14ac:dyDescent="0.25">
      <c r="A6" s="61" t="s">
        <v>4</v>
      </c>
      <c r="B6" s="276">
        <v>2012</v>
      </c>
      <c r="C6" s="276">
        <v>2013</v>
      </c>
      <c r="D6" s="276">
        <v>2014</v>
      </c>
      <c r="E6" s="276">
        <v>2015</v>
      </c>
      <c r="F6" s="276">
        <v>2016</v>
      </c>
      <c r="G6" s="276">
        <v>2017</v>
      </c>
      <c r="H6" s="276">
        <v>2018</v>
      </c>
      <c r="I6" s="276">
        <v>2019</v>
      </c>
      <c r="J6" s="180"/>
    </row>
    <row r="7" spans="1:10" ht="13.2" customHeight="1" x14ac:dyDescent="0.25">
      <c r="A7" s="61"/>
      <c r="B7" s="180"/>
      <c r="C7" s="180"/>
      <c r="D7" s="180"/>
      <c r="E7" s="180"/>
      <c r="F7" s="180"/>
      <c r="G7" s="180"/>
      <c r="H7" s="180"/>
      <c r="I7" s="180"/>
      <c r="J7" s="180"/>
    </row>
    <row r="8" spans="1:10" ht="13.2" customHeight="1" x14ac:dyDescent="0.25">
      <c r="A8" s="335" t="s">
        <v>621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0" ht="13.2" customHeight="1" x14ac:dyDescent="0.25">
      <c r="A9" s="336" t="s">
        <v>221</v>
      </c>
      <c r="B9" s="337">
        <v>223884945</v>
      </c>
      <c r="C9" s="338">
        <v>230126305</v>
      </c>
      <c r="D9" s="339">
        <v>246764246</v>
      </c>
      <c r="E9" s="340">
        <v>250301887</v>
      </c>
      <c r="F9" s="340">
        <v>292561566</v>
      </c>
      <c r="G9" s="340">
        <v>382889562</v>
      </c>
      <c r="H9" s="340">
        <v>447707259</v>
      </c>
      <c r="I9" s="340">
        <v>442937627</v>
      </c>
      <c r="J9" s="180"/>
    </row>
    <row r="10" spans="1:10" ht="13.2" customHeight="1" x14ac:dyDescent="0.25">
      <c r="A10" s="336" t="s">
        <v>622</v>
      </c>
      <c r="B10" s="341">
        <v>3</v>
      </c>
      <c r="C10" s="341">
        <v>3</v>
      </c>
      <c r="D10" s="326">
        <v>3</v>
      </c>
      <c r="E10" s="342">
        <v>3</v>
      </c>
      <c r="F10" s="342">
        <v>3</v>
      </c>
      <c r="G10" s="342">
        <v>3</v>
      </c>
      <c r="H10" s="342">
        <v>3</v>
      </c>
      <c r="I10" s="342">
        <v>3</v>
      </c>
      <c r="J10" s="180"/>
    </row>
    <row r="11" spans="1:10" ht="13.95" customHeight="1" x14ac:dyDescent="0.25">
      <c r="A11" s="336" t="s">
        <v>623</v>
      </c>
      <c r="B11" s="343">
        <v>1161</v>
      </c>
      <c r="C11" s="344">
        <v>1161</v>
      </c>
      <c r="D11" s="345">
        <v>1161</v>
      </c>
      <c r="E11" s="165">
        <v>1161</v>
      </c>
      <c r="F11" s="165">
        <v>1192</v>
      </c>
      <c r="G11" s="165">
        <v>1205</v>
      </c>
      <c r="H11" s="165">
        <v>1221</v>
      </c>
      <c r="I11" s="165">
        <v>1234</v>
      </c>
      <c r="J11" s="180"/>
    </row>
    <row r="12" spans="1:10" ht="13.2" customHeight="1" x14ac:dyDescent="0.25">
      <c r="A12" s="336" t="s">
        <v>624</v>
      </c>
      <c r="B12" s="346">
        <v>2183</v>
      </c>
      <c r="C12" s="344">
        <v>2093</v>
      </c>
      <c r="D12" s="345">
        <v>2034</v>
      </c>
      <c r="E12" s="165">
        <v>1959</v>
      </c>
      <c r="F12" s="165">
        <v>1898</v>
      </c>
      <c r="G12" s="165">
        <v>1832</v>
      </c>
      <c r="H12" s="165">
        <v>1538</v>
      </c>
      <c r="I12" s="165">
        <v>1625</v>
      </c>
      <c r="J12" s="180"/>
    </row>
    <row r="13" spans="1:10" ht="13.95" customHeight="1" x14ac:dyDescent="0.25">
      <c r="A13" s="336" t="s">
        <v>625</v>
      </c>
      <c r="B13" s="347">
        <v>169.13</v>
      </c>
      <c r="C13" s="344">
        <v>166.75</v>
      </c>
      <c r="D13" s="345">
        <v>164.7</v>
      </c>
      <c r="E13" s="165">
        <v>170.9</v>
      </c>
      <c r="F13" s="165">
        <v>324</v>
      </c>
      <c r="G13" s="165">
        <v>286</v>
      </c>
      <c r="H13" s="165">
        <v>330</v>
      </c>
      <c r="I13" s="165">
        <v>300</v>
      </c>
      <c r="J13" s="180"/>
    </row>
    <row r="14" spans="1:10" ht="13.95" customHeight="1" x14ac:dyDescent="0.25">
      <c r="A14" s="336" t="s">
        <v>626</v>
      </c>
      <c r="B14" s="132">
        <v>1081</v>
      </c>
      <c r="C14" s="348">
        <v>1092</v>
      </c>
      <c r="D14" s="345">
        <v>1120</v>
      </c>
      <c r="E14" s="165">
        <v>1104</v>
      </c>
      <c r="F14" s="165">
        <v>1125</v>
      </c>
      <c r="G14" s="165">
        <v>1145</v>
      </c>
      <c r="H14" s="165">
        <v>1118</v>
      </c>
      <c r="I14" s="165">
        <v>1089</v>
      </c>
      <c r="J14" s="180"/>
    </row>
    <row r="15" spans="1:10" ht="13.2" customHeight="1" x14ac:dyDescent="0.25">
      <c r="A15" s="336" t="s">
        <v>627</v>
      </c>
      <c r="B15" s="349">
        <v>567.42221180287152</v>
      </c>
      <c r="C15" s="350">
        <f>SUM(C9/365/C14)</f>
        <v>577.36540970445083</v>
      </c>
      <c r="D15" s="350">
        <f>SUM(D9/365/D14)</f>
        <v>603.63073874755389</v>
      </c>
      <c r="E15" s="350">
        <f>SUM(E9/365/E14)</f>
        <v>621.15814721064123</v>
      </c>
      <c r="F15" s="350">
        <f>SUM(F9/365/F14)</f>
        <v>712.47869954337909</v>
      </c>
      <c r="G15" s="350">
        <f>SUM(G9/365)/G14</f>
        <v>916.16812107435544</v>
      </c>
      <c r="H15" s="350">
        <f t="shared" ref="H15:I15" si="0">SUM(H9/365)/H14</f>
        <v>1097.1334795500773</v>
      </c>
      <c r="I15" s="350">
        <f t="shared" si="0"/>
        <v>1114.3505465615056</v>
      </c>
      <c r="J15" s="180"/>
    </row>
    <row r="16" spans="1:10" ht="13.2" customHeight="1" x14ac:dyDescent="0.25">
      <c r="A16" s="351"/>
      <c r="B16" s="349"/>
      <c r="C16" s="350"/>
      <c r="D16" s="350"/>
      <c r="E16" s="350"/>
      <c r="F16" s="350"/>
      <c r="G16" s="350"/>
      <c r="H16" s="350"/>
      <c r="I16" s="350"/>
      <c r="J16" s="180"/>
    </row>
    <row r="17" spans="1:10" ht="13.2" customHeight="1" x14ac:dyDescent="0.25">
      <c r="A17" s="335" t="s">
        <v>628</v>
      </c>
      <c r="B17" s="349"/>
      <c r="C17" s="350"/>
      <c r="D17" s="350"/>
      <c r="E17" s="350"/>
      <c r="F17" s="350"/>
      <c r="G17" s="350"/>
      <c r="H17" s="350"/>
      <c r="I17" s="350"/>
      <c r="J17" s="180"/>
    </row>
    <row r="18" spans="1:10" ht="13.2" customHeight="1" x14ac:dyDescent="0.25">
      <c r="A18" s="181" t="s">
        <v>629</v>
      </c>
      <c r="B18" s="352" t="s">
        <v>75</v>
      </c>
      <c r="C18" s="352" t="s">
        <v>75</v>
      </c>
      <c r="D18" s="352" t="s">
        <v>75</v>
      </c>
      <c r="E18" s="352" t="s">
        <v>75</v>
      </c>
      <c r="F18" s="342">
        <v>2</v>
      </c>
      <c r="G18" s="342">
        <v>2</v>
      </c>
      <c r="H18" s="342">
        <v>2</v>
      </c>
      <c r="I18" s="342">
        <v>2</v>
      </c>
      <c r="J18" s="180"/>
    </row>
    <row r="19" spans="1:10" ht="13.2" customHeight="1" x14ac:dyDescent="0.25">
      <c r="A19" s="181" t="s">
        <v>630</v>
      </c>
      <c r="B19" s="352" t="s">
        <v>75</v>
      </c>
      <c r="C19" s="352" t="s">
        <v>75</v>
      </c>
      <c r="D19" s="352" t="s">
        <v>75</v>
      </c>
      <c r="E19" s="352" t="s">
        <v>75</v>
      </c>
      <c r="F19" s="165">
        <v>58</v>
      </c>
      <c r="G19" s="165">
        <v>326</v>
      </c>
      <c r="H19" s="165">
        <v>318</v>
      </c>
      <c r="I19" s="165">
        <v>288</v>
      </c>
      <c r="J19" s="180"/>
    </row>
    <row r="20" spans="1:10" ht="13.2" customHeight="1" x14ac:dyDescent="0.25">
      <c r="A20" s="181" t="s">
        <v>631</v>
      </c>
      <c r="B20" s="352" t="s">
        <v>75</v>
      </c>
      <c r="C20" s="352" t="s">
        <v>75</v>
      </c>
      <c r="D20" s="352" t="s">
        <v>75</v>
      </c>
      <c r="E20" s="352" t="s">
        <v>75</v>
      </c>
      <c r="F20" s="353">
        <v>42.6</v>
      </c>
      <c r="G20" s="353">
        <v>39.4</v>
      </c>
      <c r="H20" s="353">
        <v>42.4</v>
      </c>
      <c r="I20" s="353">
        <v>47.2</v>
      </c>
      <c r="J20" s="180"/>
    </row>
    <row r="21" spans="1:10" ht="13.2" customHeight="1" x14ac:dyDescent="0.25">
      <c r="A21" s="181" t="s">
        <v>632</v>
      </c>
      <c r="B21" s="352" t="s">
        <v>75</v>
      </c>
      <c r="C21" s="352" t="s">
        <v>75</v>
      </c>
      <c r="D21" s="352" t="s">
        <v>75</v>
      </c>
      <c r="E21" s="352" t="s">
        <v>75</v>
      </c>
      <c r="F21" s="165">
        <v>8</v>
      </c>
      <c r="G21" s="165">
        <v>22</v>
      </c>
      <c r="H21" s="165">
        <v>25</v>
      </c>
      <c r="I21" s="165">
        <v>26</v>
      </c>
      <c r="J21" s="180"/>
    </row>
    <row r="22" spans="1:10" ht="13.2" customHeight="1" x14ac:dyDescent="0.25">
      <c r="A22" s="351"/>
      <c r="B22" s="354"/>
      <c r="C22" s="355"/>
      <c r="D22" s="355"/>
      <c r="E22" s="355"/>
      <c r="F22" s="355"/>
      <c r="G22" s="355"/>
      <c r="H22" s="355"/>
      <c r="I22" s="355"/>
      <c r="J22" s="180"/>
    </row>
    <row r="23" spans="1:10" ht="13.2" customHeight="1" x14ac:dyDescent="0.25">
      <c r="A23" s="335" t="s">
        <v>633</v>
      </c>
      <c r="B23" s="180"/>
      <c r="C23" s="326"/>
      <c r="D23" s="326"/>
      <c r="E23" s="326"/>
      <c r="F23" s="326"/>
      <c r="G23" s="326"/>
      <c r="H23" s="326"/>
      <c r="I23" s="326"/>
      <c r="J23" s="180"/>
    </row>
    <row r="24" spans="1:10" ht="13.95" customHeight="1" x14ac:dyDescent="0.25">
      <c r="A24" s="336" t="s">
        <v>634</v>
      </c>
      <c r="B24" s="337">
        <v>396911618</v>
      </c>
      <c r="C24" s="338">
        <v>406791629</v>
      </c>
      <c r="D24" s="339">
        <v>492749664</v>
      </c>
      <c r="E24" s="340">
        <v>667567702</v>
      </c>
      <c r="F24" s="340">
        <v>675963887</v>
      </c>
      <c r="G24" s="340">
        <v>708184426</v>
      </c>
      <c r="H24" s="340">
        <v>656471896</v>
      </c>
      <c r="I24" s="340">
        <v>560321183</v>
      </c>
      <c r="J24" s="180"/>
    </row>
    <row r="25" spans="1:10" ht="14.4" customHeight="1" x14ac:dyDescent="0.25">
      <c r="A25" s="336" t="s">
        <v>635</v>
      </c>
      <c r="B25" s="347">
        <v>161</v>
      </c>
      <c r="C25" s="344">
        <v>161</v>
      </c>
      <c r="D25" s="326">
        <v>157</v>
      </c>
      <c r="E25" s="342">
        <v>204</v>
      </c>
      <c r="F25" s="342">
        <v>218</v>
      </c>
      <c r="G25" s="90">
        <v>225</v>
      </c>
      <c r="H25" s="342">
        <v>234</v>
      </c>
      <c r="I25" s="342">
        <v>202</v>
      </c>
      <c r="J25" s="180"/>
    </row>
    <row r="26" spans="1:10" ht="13.95" customHeight="1" x14ac:dyDescent="0.25">
      <c r="A26" s="336" t="s">
        <v>636</v>
      </c>
      <c r="B26" s="356">
        <v>138268</v>
      </c>
      <c r="C26" s="356">
        <v>145492</v>
      </c>
      <c r="D26" s="356">
        <v>151987</v>
      </c>
      <c r="E26" s="356">
        <v>168967</v>
      </c>
      <c r="F26" s="356">
        <v>176719</v>
      </c>
      <c r="G26" s="356">
        <v>175021</v>
      </c>
      <c r="H26" s="356">
        <v>178907</v>
      </c>
      <c r="I26" s="356">
        <v>278906</v>
      </c>
      <c r="J26" s="357"/>
    </row>
    <row r="27" spans="1:10" ht="13.2" customHeight="1" x14ac:dyDescent="0.25">
      <c r="A27" s="28"/>
      <c r="B27" s="28"/>
      <c r="C27" s="28"/>
      <c r="D27" s="28"/>
      <c r="E27" s="28"/>
      <c r="F27" s="28"/>
      <c r="G27" s="180"/>
      <c r="H27" s="180"/>
      <c r="I27" s="180"/>
      <c r="J27" s="180"/>
    </row>
    <row r="28" spans="1:10" ht="13.2" customHeight="1" x14ac:dyDescent="0.25">
      <c r="A28" s="372" t="s">
        <v>637</v>
      </c>
      <c r="B28" s="372"/>
      <c r="C28" s="372"/>
      <c r="D28" s="372"/>
      <c r="E28" s="372"/>
      <c r="F28" s="372"/>
      <c r="G28" s="372"/>
      <c r="H28" s="372"/>
      <c r="I28" s="372"/>
      <c r="J28" s="180"/>
    </row>
    <row r="29" spans="1:10" ht="13.2" customHeight="1" x14ac:dyDescent="0.25">
      <c r="A29" s="372" t="s">
        <v>638</v>
      </c>
      <c r="B29" s="372"/>
      <c r="C29" s="372"/>
      <c r="D29" s="372"/>
      <c r="E29" s="372"/>
      <c r="F29" s="372"/>
      <c r="G29" s="372"/>
      <c r="H29" s="372"/>
      <c r="I29" s="372"/>
      <c r="J29" s="180"/>
    </row>
    <row r="30" spans="1:10" ht="13.2" customHeight="1" x14ac:dyDescent="0.25">
      <c r="A30" s="372" t="s">
        <v>639</v>
      </c>
      <c r="B30" s="372"/>
      <c r="C30" s="372"/>
      <c r="D30" s="372"/>
      <c r="E30" s="372"/>
      <c r="F30" s="372"/>
      <c r="G30" s="372"/>
      <c r="H30" s="372"/>
      <c r="I30" s="372"/>
      <c r="J30" s="180"/>
    </row>
    <row r="31" spans="1:10" ht="13.2" customHeight="1" x14ac:dyDescent="0.25">
      <c r="A31" s="372" t="s">
        <v>640</v>
      </c>
      <c r="B31" s="372"/>
      <c r="C31" s="372"/>
      <c r="D31" s="372"/>
      <c r="E31" s="372"/>
      <c r="F31" s="372"/>
      <c r="G31" s="372"/>
      <c r="H31" s="372"/>
      <c r="I31" s="372"/>
      <c r="J31" s="180"/>
    </row>
    <row r="32" spans="1:10" ht="13.2" customHeight="1" x14ac:dyDescent="0.25">
      <c r="A32" s="372" t="s">
        <v>641</v>
      </c>
      <c r="B32" s="372"/>
      <c r="C32" s="372"/>
      <c r="D32" s="372"/>
      <c r="E32" s="372"/>
      <c r="F32" s="372"/>
      <c r="G32" s="372"/>
      <c r="H32" s="372"/>
      <c r="I32" s="372"/>
      <c r="J32" s="180"/>
    </row>
    <row r="33" spans="1:12" ht="13.2" customHeight="1" x14ac:dyDescent="0.25">
      <c r="A33" s="372" t="s">
        <v>642</v>
      </c>
      <c r="B33" s="372"/>
      <c r="C33" s="372"/>
      <c r="D33" s="372"/>
      <c r="E33" s="372"/>
      <c r="F33" s="372"/>
      <c r="G33" s="372"/>
      <c r="H33" s="372"/>
      <c r="I33" s="372"/>
      <c r="J33" s="180"/>
    </row>
    <row r="34" spans="1:12" ht="13.2" customHeight="1" x14ac:dyDescent="0.25">
      <c r="A34" s="372" t="s">
        <v>643</v>
      </c>
      <c r="B34" s="372"/>
      <c r="C34" s="372"/>
      <c r="D34" s="372"/>
      <c r="E34" s="372"/>
      <c r="F34" s="372"/>
      <c r="G34" s="372"/>
      <c r="H34" s="372"/>
      <c r="I34" s="372"/>
      <c r="J34" s="180"/>
    </row>
    <row r="35" spans="1:12" ht="13.2" customHeight="1" x14ac:dyDescent="0.25">
      <c r="A35" s="372" t="s">
        <v>644</v>
      </c>
      <c r="B35" s="372"/>
      <c r="C35" s="372"/>
      <c r="D35" s="372"/>
      <c r="E35" s="372"/>
      <c r="F35" s="372"/>
      <c r="G35" s="372"/>
      <c r="H35" s="372"/>
      <c r="I35" s="372"/>
      <c r="J35" s="358"/>
    </row>
    <row r="36" spans="1:12" ht="13.2" customHeight="1" x14ac:dyDescent="0.25">
      <c r="A36" s="372" t="s">
        <v>645</v>
      </c>
      <c r="B36" s="372"/>
      <c r="C36" s="372"/>
      <c r="D36" s="372"/>
      <c r="E36" s="372"/>
      <c r="F36" s="372"/>
      <c r="G36" s="372"/>
      <c r="H36" s="372"/>
      <c r="I36" s="372"/>
      <c r="J36" s="28"/>
    </row>
    <row r="37" spans="1:12" ht="13.2" customHeight="1" x14ac:dyDescent="0.25">
      <c r="A37" s="372" t="s">
        <v>646</v>
      </c>
      <c r="B37" s="372"/>
      <c r="C37" s="372"/>
      <c r="D37" s="372"/>
      <c r="E37" s="372"/>
      <c r="F37" s="372"/>
      <c r="G37" s="372"/>
      <c r="H37" s="372"/>
      <c r="I37" s="372"/>
      <c r="J37" s="28"/>
    </row>
    <row r="38" spans="1:12" ht="13.2" customHeight="1" x14ac:dyDescent="0.25">
      <c r="A38" s="372" t="s">
        <v>647</v>
      </c>
      <c r="B38" s="372"/>
      <c r="C38" s="372"/>
      <c r="D38" s="372"/>
      <c r="E38" s="372"/>
      <c r="F38" s="372"/>
      <c r="G38" s="372"/>
      <c r="H38" s="372"/>
      <c r="I38" s="372"/>
      <c r="J38" s="28"/>
    </row>
    <row r="39" spans="1:12" ht="13.2" customHeight="1" x14ac:dyDescent="0.25">
      <c r="A39" s="372" t="s">
        <v>648</v>
      </c>
      <c r="B39" s="372"/>
      <c r="C39" s="372"/>
      <c r="D39" s="372"/>
      <c r="E39" s="372"/>
      <c r="F39" s="372"/>
      <c r="G39" s="372"/>
      <c r="H39" s="372"/>
      <c r="I39" s="372"/>
      <c r="J39" s="28"/>
    </row>
    <row r="40" spans="1:12" ht="13.2" customHeight="1" x14ac:dyDescent="0.25">
      <c r="A40" s="372" t="s">
        <v>649</v>
      </c>
      <c r="B40" s="372"/>
      <c r="C40" s="372"/>
      <c r="D40" s="372"/>
      <c r="E40" s="372"/>
      <c r="F40" s="372"/>
      <c r="G40" s="372"/>
      <c r="H40" s="372"/>
      <c r="I40" s="372"/>
      <c r="J40" s="28"/>
    </row>
    <row r="41" spans="1:12" ht="13.2" customHeight="1" x14ac:dyDescent="0.25">
      <c r="A41" s="372" t="s">
        <v>650</v>
      </c>
      <c r="B41" s="372"/>
      <c r="C41" s="372"/>
      <c r="D41" s="372"/>
      <c r="E41" s="372"/>
      <c r="F41" s="372"/>
      <c r="G41" s="372"/>
      <c r="H41" s="372"/>
      <c r="I41" s="372"/>
      <c r="J41" s="28"/>
    </row>
    <row r="42" spans="1:12" ht="13.2" customHeight="1" x14ac:dyDescent="0.25">
      <c r="A42" s="393" t="s">
        <v>651</v>
      </c>
      <c r="B42" s="393"/>
      <c r="C42" s="393"/>
      <c r="D42" s="393"/>
      <c r="E42" s="393"/>
      <c r="F42" s="393"/>
      <c r="G42" s="393"/>
      <c r="H42" s="393"/>
      <c r="I42" s="393"/>
      <c r="J42" s="28"/>
    </row>
    <row r="43" spans="1:12" ht="13.2" customHeight="1" x14ac:dyDescent="0.25">
      <c r="A43" s="398" t="s">
        <v>652</v>
      </c>
      <c r="B43" s="398"/>
      <c r="C43" s="398"/>
      <c r="D43" s="398"/>
      <c r="E43" s="398"/>
      <c r="F43" s="398"/>
      <c r="G43" s="398"/>
      <c r="H43" s="398"/>
      <c r="I43" s="398"/>
      <c r="J43" s="331"/>
      <c r="K43" s="330"/>
      <c r="L43" s="359"/>
    </row>
    <row r="44" spans="1:12" ht="13.2" customHeight="1" x14ac:dyDescent="0.25">
      <c r="A44" s="398" t="s">
        <v>653</v>
      </c>
      <c r="B44" s="398"/>
      <c r="C44" s="398"/>
      <c r="D44" s="398"/>
      <c r="E44" s="398"/>
      <c r="F44" s="398"/>
      <c r="G44" s="398"/>
      <c r="H44" s="398"/>
      <c r="I44" s="398"/>
      <c r="J44" s="331"/>
      <c r="K44" s="330"/>
      <c r="L44" s="359"/>
    </row>
    <row r="45" spans="1:12" ht="13.2" customHeight="1" x14ac:dyDescent="0.25">
      <c r="A45" s="393" t="s">
        <v>654</v>
      </c>
      <c r="B45" s="393"/>
      <c r="C45" s="393"/>
      <c r="D45" s="393"/>
      <c r="E45" s="393"/>
      <c r="F45" s="393"/>
      <c r="G45" s="393"/>
      <c r="H45" s="393"/>
      <c r="I45" s="393"/>
      <c r="J45" s="331"/>
      <c r="K45" s="330"/>
      <c r="L45" s="359"/>
    </row>
    <row r="46" spans="1:12" ht="13.2" customHeight="1" x14ac:dyDescent="0.25">
      <c r="A46" s="393" t="s">
        <v>655</v>
      </c>
      <c r="B46" s="393"/>
      <c r="C46" s="393"/>
      <c r="D46" s="393"/>
      <c r="E46" s="393"/>
      <c r="F46" s="393"/>
      <c r="G46" s="393"/>
      <c r="H46" s="393"/>
      <c r="I46" s="393"/>
      <c r="J46" s="331"/>
      <c r="K46" s="330"/>
      <c r="L46" s="359"/>
    </row>
    <row r="47" spans="1:12" ht="13.2" customHeight="1" x14ac:dyDescent="0.25">
      <c r="A47" s="393" t="s">
        <v>656</v>
      </c>
      <c r="B47" s="393"/>
      <c r="C47" s="393"/>
      <c r="D47" s="393"/>
      <c r="E47" s="393"/>
      <c r="F47" s="393"/>
      <c r="G47" s="393"/>
      <c r="H47" s="393"/>
      <c r="I47" s="393"/>
      <c r="J47" s="332"/>
      <c r="K47" s="360"/>
    </row>
    <row r="48" spans="1:12" ht="13.2" customHeight="1" x14ac:dyDescent="0.25">
      <c r="A48" s="393" t="s">
        <v>657</v>
      </c>
      <c r="B48" s="393"/>
      <c r="C48" s="393"/>
      <c r="D48" s="393"/>
      <c r="E48" s="393"/>
      <c r="F48" s="393"/>
      <c r="G48" s="393"/>
      <c r="H48" s="393"/>
      <c r="I48" s="393"/>
      <c r="J48" s="331"/>
      <c r="K48" s="330"/>
    </row>
    <row r="49" spans="1:11" ht="13.2" customHeight="1" x14ac:dyDescent="0.25">
      <c r="A49" s="398" t="s">
        <v>658</v>
      </c>
      <c r="B49" s="398"/>
      <c r="C49" s="398"/>
      <c r="D49" s="398"/>
      <c r="E49" s="398"/>
      <c r="F49" s="398"/>
      <c r="G49" s="398"/>
      <c r="H49" s="398"/>
      <c r="I49" s="398"/>
      <c r="J49" s="331"/>
      <c r="K49" s="330"/>
    </row>
    <row r="50" spans="1:11" ht="13.2" customHeight="1" x14ac:dyDescent="0.25">
      <c r="A50" s="393" t="s">
        <v>659</v>
      </c>
      <c r="B50" s="393"/>
      <c r="C50" s="393"/>
      <c r="D50" s="393"/>
      <c r="E50" s="393"/>
      <c r="F50" s="393"/>
      <c r="G50" s="393"/>
      <c r="H50" s="393"/>
      <c r="I50" s="393"/>
      <c r="J50" s="331"/>
      <c r="K50" s="330"/>
    </row>
    <row r="51" spans="1:11" ht="13.2" customHeight="1" x14ac:dyDescent="0.25">
      <c r="A51" s="393" t="s">
        <v>660</v>
      </c>
      <c r="B51" s="393"/>
      <c r="C51" s="393"/>
      <c r="D51" s="393"/>
      <c r="E51" s="393"/>
      <c r="F51" s="393"/>
      <c r="G51" s="393"/>
      <c r="H51" s="393"/>
      <c r="I51" s="393"/>
      <c r="J51" s="331"/>
      <c r="K51" s="330"/>
    </row>
    <row r="52" spans="1:11" ht="13.2" customHeight="1" x14ac:dyDescent="0.25">
      <c r="A52" s="393" t="s">
        <v>661</v>
      </c>
      <c r="B52" s="393"/>
      <c r="C52" s="393"/>
      <c r="D52" s="393"/>
      <c r="E52" s="393"/>
      <c r="F52" s="393"/>
      <c r="G52" s="393"/>
      <c r="H52" s="393"/>
      <c r="I52" s="393"/>
      <c r="J52" s="28"/>
    </row>
    <row r="53" spans="1:11" ht="13.2" customHeight="1" x14ac:dyDescent="0.25">
      <c r="A53" s="393" t="s">
        <v>662</v>
      </c>
      <c r="B53" s="393"/>
      <c r="C53" s="393"/>
      <c r="D53" s="393"/>
      <c r="E53" s="393"/>
      <c r="F53" s="393"/>
      <c r="G53" s="393"/>
      <c r="H53" s="393"/>
      <c r="I53" s="393"/>
      <c r="J53" s="329"/>
    </row>
    <row r="54" spans="1:11" ht="13.2" customHeight="1" x14ac:dyDescent="0.25">
      <c r="A54" s="393" t="s">
        <v>663</v>
      </c>
      <c r="B54" s="393"/>
      <c r="C54" s="393"/>
      <c r="D54" s="393"/>
      <c r="E54" s="393"/>
      <c r="F54" s="393"/>
      <c r="G54" s="393"/>
      <c r="H54" s="393"/>
      <c r="I54" s="393"/>
      <c r="J54" s="180"/>
    </row>
    <row r="55" spans="1:11" ht="13.2" customHeight="1" x14ac:dyDescent="0.25">
      <c r="A55" s="393" t="s">
        <v>664</v>
      </c>
      <c r="B55" s="393"/>
      <c r="C55" s="393"/>
      <c r="D55" s="393"/>
      <c r="E55" s="393"/>
      <c r="F55" s="393"/>
      <c r="G55" s="393"/>
      <c r="H55" s="393"/>
      <c r="I55" s="393"/>
      <c r="J55" s="180"/>
    </row>
    <row r="56" spans="1:11" ht="13.2" customHeight="1" x14ac:dyDescent="0.25">
      <c r="A56" s="393" t="s">
        <v>665</v>
      </c>
      <c r="B56" s="393"/>
      <c r="C56" s="393"/>
      <c r="D56" s="393"/>
      <c r="E56" s="393"/>
      <c r="F56" s="393"/>
      <c r="G56" s="393"/>
      <c r="H56" s="393"/>
      <c r="I56" s="393"/>
      <c r="J56" s="180"/>
    </row>
    <row r="57" spans="1:11" x14ac:dyDescent="0.25">
      <c r="A57" s="329"/>
      <c r="B57" s="329"/>
      <c r="C57" s="329"/>
      <c r="D57" s="329"/>
      <c r="E57" s="329"/>
      <c r="F57" s="329"/>
      <c r="G57" s="329"/>
      <c r="H57" s="329"/>
      <c r="I57" s="329"/>
      <c r="J57" s="180"/>
    </row>
    <row r="58" spans="1:11" x14ac:dyDescent="0.25">
      <c r="A58" s="373" t="s">
        <v>41</v>
      </c>
      <c r="B58" s="373"/>
      <c r="C58" s="373"/>
      <c r="D58" s="373"/>
      <c r="E58" s="373"/>
      <c r="F58" s="373"/>
      <c r="G58" s="373"/>
      <c r="H58" s="373"/>
      <c r="I58" s="373"/>
    </row>
    <row r="59" spans="1:11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11" x14ac:dyDescent="0.25">
      <c r="A60" s="3" t="s">
        <v>666</v>
      </c>
      <c r="B60" s="3"/>
      <c r="C60" s="3"/>
      <c r="D60" s="3"/>
      <c r="E60" s="3"/>
      <c r="F60" s="3"/>
      <c r="G60" s="3"/>
      <c r="H60" s="3"/>
      <c r="I60" s="3"/>
    </row>
  </sheetData>
  <mergeCells count="34">
    <mergeCell ref="A35:I35"/>
    <mergeCell ref="A1:J1"/>
    <mergeCell ref="A2:J2"/>
    <mergeCell ref="A3:J3"/>
    <mergeCell ref="A4:I4"/>
    <mergeCell ref="A28:I28"/>
    <mergeCell ref="A29:I29"/>
    <mergeCell ref="A30:I30"/>
    <mergeCell ref="A31:I31"/>
    <mergeCell ref="A32:I32"/>
    <mergeCell ref="A33:I33"/>
    <mergeCell ref="A34:I34"/>
    <mergeCell ref="A47:I47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54:I54"/>
    <mergeCell ref="A55:I55"/>
    <mergeCell ref="A56:I56"/>
    <mergeCell ref="A58:I58"/>
    <mergeCell ref="A48:I48"/>
    <mergeCell ref="A49:I49"/>
    <mergeCell ref="A50:I50"/>
    <mergeCell ref="A51:I51"/>
    <mergeCell ref="A52:I52"/>
    <mergeCell ref="A53:I53"/>
  </mergeCells>
  <printOptions horizontalCentered="1"/>
  <pageMargins left="0.5" right="0.5" top="0.5" bottom="0.75" header="0.3" footer="0.3"/>
  <pageSetup scale="95" orientation="landscape" r:id="rId1"/>
  <rowBreaks count="1" manualBreakCount="1">
    <brk id="38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"/>
  <sheetViews>
    <sheetView showGridLines="0" workbookViewId="0">
      <selection sqref="A1:I1"/>
    </sheetView>
  </sheetViews>
  <sheetFormatPr defaultColWidth="9.28515625" defaultRowHeight="13.2" x14ac:dyDescent="0.25"/>
  <cols>
    <col min="1" max="1" width="38.85546875" style="32" customWidth="1"/>
    <col min="2" max="8" width="15.140625" style="32" customWidth="1"/>
    <col min="9" max="9" width="14.85546875" style="32" customWidth="1"/>
    <col min="10" max="10" width="2.85546875" style="32" customWidth="1"/>
    <col min="11" max="16384" width="9.28515625" style="32"/>
  </cols>
  <sheetData>
    <row r="1" spans="1:10" x14ac:dyDescent="0.25">
      <c r="A1" s="376" t="s">
        <v>207</v>
      </c>
      <c r="B1" s="376"/>
      <c r="C1" s="376"/>
      <c r="D1" s="376"/>
      <c r="E1" s="376"/>
      <c r="F1" s="376"/>
      <c r="G1" s="376"/>
      <c r="H1" s="376"/>
      <c r="I1" s="376"/>
    </row>
    <row r="2" spans="1:10" x14ac:dyDescent="0.25">
      <c r="A2" s="377" t="s">
        <v>208</v>
      </c>
      <c r="B2" s="377"/>
      <c r="C2" s="377"/>
      <c r="D2" s="377"/>
      <c r="E2" s="377"/>
      <c r="F2" s="377"/>
      <c r="G2" s="377"/>
      <c r="H2" s="377"/>
      <c r="I2" s="377"/>
    </row>
    <row r="3" spans="1:10" x14ac:dyDescent="0.25">
      <c r="A3" s="377" t="s">
        <v>209</v>
      </c>
      <c r="B3" s="377"/>
      <c r="C3" s="377"/>
      <c r="D3" s="377"/>
      <c r="E3" s="377"/>
      <c r="F3" s="377"/>
      <c r="G3" s="377"/>
      <c r="H3" s="377"/>
      <c r="I3" s="377"/>
    </row>
    <row r="4" spans="1:10" x14ac:dyDescent="0.25">
      <c r="A4" s="33"/>
      <c r="B4" s="33"/>
      <c r="C4" s="33"/>
      <c r="D4" s="33"/>
      <c r="E4" s="33"/>
      <c r="F4" s="33"/>
      <c r="G4" s="33"/>
      <c r="H4" s="33"/>
    </row>
    <row r="5" spans="1:10" x14ac:dyDescent="0.25">
      <c r="A5" s="94" t="s">
        <v>4</v>
      </c>
      <c r="B5" s="95">
        <v>2011</v>
      </c>
      <c r="C5" s="95">
        <v>2012</v>
      </c>
      <c r="D5" s="95">
        <v>2013</v>
      </c>
      <c r="E5" s="95">
        <v>2014</v>
      </c>
      <c r="F5" s="95">
        <v>2015</v>
      </c>
      <c r="G5" s="95">
        <v>2016</v>
      </c>
      <c r="H5" s="95">
        <v>2017</v>
      </c>
      <c r="I5" s="95">
        <v>2018</v>
      </c>
    </row>
    <row r="6" spans="1:10" x14ac:dyDescent="0.25">
      <c r="A6" s="40"/>
    </row>
    <row r="7" spans="1:10" x14ac:dyDescent="0.25">
      <c r="A7" s="50" t="s">
        <v>210</v>
      </c>
    </row>
    <row r="8" spans="1:10" ht="15.6" x14ac:dyDescent="0.25">
      <c r="A8" s="49" t="s">
        <v>211</v>
      </c>
      <c r="B8" s="101">
        <v>5506000</v>
      </c>
      <c r="C8" s="101">
        <v>5776000</v>
      </c>
      <c r="D8" s="101">
        <v>5691577</v>
      </c>
      <c r="E8" s="101">
        <v>6703790</v>
      </c>
      <c r="F8" s="102">
        <v>6722113</v>
      </c>
      <c r="G8" s="102">
        <v>6393703</v>
      </c>
      <c r="H8" s="102">
        <v>6702411</v>
      </c>
      <c r="I8" s="102">
        <v>7370473</v>
      </c>
    </row>
    <row r="9" spans="1:10" ht="15.6" x14ac:dyDescent="0.25">
      <c r="A9" s="49" t="s">
        <v>212</v>
      </c>
      <c r="B9" s="101">
        <v>815405</v>
      </c>
      <c r="C9" s="101">
        <v>829771</v>
      </c>
      <c r="D9" s="101">
        <v>1344247</v>
      </c>
      <c r="E9" s="101">
        <v>1408305</v>
      </c>
      <c r="F9" s="102">
        <v>1496023</v>
      </c>
      <c r="G9" s="102">
        <v>1798665</v>
      </c>
      <c r="H9" s="102">
        <v>1876772</v>
      </c>
      <c r="I9" s="102">
        <v>1996071</v>
      </c>
    </row>
    <row r="10" spans="1:10" ht="15.6" x14ac:dyDescent="0.25">
      <c r="A10" s="46" t="s">
        <v>213</v>
      </c>
      <c r="B10" s="103">
        <v>1767</v>
      </c>
      <c r="C10" s="103">
        <v>1767</v>
      </c>
      <c r="D10" s="103">
        <v>1767</v>
      </c>
      <c r="E10" s="103">
        <v>2000</v>
      </c>
      <c r="F10" s="103">
        <v>1785</v>
      </c>
      <c r="G10" s="104">
        <v>1824</v>
      </c>
      <c r="H10" s="37">
        <v>1926</v>
      </c>
      <c r="I10" s="104">
        <v>1864</v>
      </c>
    </row>
    <row r="11" spans="1:10" x14ac:dyDescent="0.25">
      <c r="A11" s="49"/>
    </row>
    <row r="12" spans="1:10" x14ac:dyDescent="0.25">
      <c r="A12" s="56" t="s">
        <v>214</v>
      </c>
    </row>
    <row r="13" spans="1:10" ht="15.6" x14ac:dyDescent="0.25">
      <c r="A13" s="49" t="s">
        <v>215</v>
      </c>
      <c r="B13" s="105">
        <v>8176312</v>
      </c>
      <c r="C13" s="106">
        <v>8252769</v>
      </c>
      <c r="D13" s="106">
        <v>8365658</v>
      </c>
      <c r="E13" s="107">
        <v>8752816</v>
      </c>
      <c r="F13" s="106">
        <v>8445786</v>
      </c>
      <c r="G13" s="107">
        <v>9990456</v>
      </c>
      <c r="H13" s="107">
        <v>10718062.710000001</v>
      </c>
      <c r="I13" s="107">
        <v>11248811.43</v>
      </c>
    </row>
    <row r="14" spans="1:10" ht="15.6" x14ac:dyDescent="0.25">
      <c r="A14" s="46" t="s">
        <v>216</v>
      </c>
      <c r="B14" s="108">
        <v>596</v>
      </c>
      <c r="C14" s="57">
        <v>656</v>
      </c>
      <c r="D14" s="57">
        <v>656</v>
      </c>
      <c r="E14" s="37">
        <v>765</v>
      </c>
      <c r="F14" s="109">
        <v>1423</v>
      </c>
      <c r="G14" s="37">
        <v>1773</v>
      </c>
      <c r="H14" s="36">
        <f>92+585</f>
        <v>677</v>
      </c>
      <c r="I14" s="36">
        <f>113+553</f>
        <v>666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</row>
    <row r="16" spans="1:10" ht="15.6" x14ac:dyDescent="0.25">
      <c r="A16" s="380" t="s">
        <v>217</v>
      </c>
      <c r="B16" s="380"/>
      <c r="C16" s="380"/>
      <c r="D16" s="380"/>
      <c r="E16" s="380"/>
      <c r="F16" s="380"/>
      <c r="G16" s="380"/>
      <c r="H16" s="380"/>
      <c r="I16" s="380"/>
      <c r="J16" s="39"/>
    </row>
    <row r="17" spans="1:10" ht="15.6" x14ac:dyDescent="0.25">
      <c r="A17" s="380" t="s">
        <v>218</v>
      </c>
      <c r="B17" s="380"/>
      <c r="C17" s="380"/>
      <c r="D17" s="380"/>
      <c r="E17" s="380"/>
      <c r="F17" s="380"/>
      <c r="G17" s="380"/>
      <c r="H17" s="380"/>
      <c r="I17" s="380"/>
      <c r="J17" s="39"/>
    </row>
    <row r="18" spans="1:10" s="36" customFormat="1" x14ac:dyDescent="0.25">
      <c r="A18" s="3"/>
      <c r="B18" s="2"/>
      <c r="C18" s="2"/>
      <c r="D18" s="2"/>
      <c r="E18" s="2"/>
      <c r="F18" s="2"/>
      <c r="G18" s="2"/>
      <c r="H18" s="2"/>
    </row>
    <row r="19" spans="1:10" x14ac:dyDescent="0.25">
      <c r="A19" s="373" t="s">
        <v>219</v>
      </c>
      <c r="B19" s="373"/>
      <c r="C19" s="373"/>
      <c r="D19" s="373"/>
      <c r="E19" s="373"/>
      <c r="F19" s="373"/>
      <c r="G19" s="373"/>
      <c r="H19" s="373"/>
      <c r="I19" s="37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</row>
  </sheetData>
  <mergeCells count="6">
    <mergeCell ref="A19:I19"/>
    <mergeCell ref="A1:I1"/>
    <mergeCell ref="A2:I2"/>
    <mergeCell ref="A3:I3"/>
    <mergeCell ref="A16:I16"/>
    <mergeCell ref="A17:I17"/>
  </mergeCells>
  <printOptions horizontalCentered="1"/>
  <pageMargins left="0.5" right="0.5" top="0.5" bottom="0.5" header="0.3" footer="0.3"/>
  <pageSetup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58"/>
  <sheetViews>
    <sheetView showGridLines="0" workbookViewId="0">
      <selection sqref="A1:F1"/>
    </sheetView>
  </sheetViews>
  <sheetFormatPr defaultColWidth="9.28515625" defaultRowHeight="13.2" x14ac:dyDescent="0.25"/>
  <cols>
    <col min="1" max="1" width="39.42578125" style="36" customWidth="1"/>
    <col min="2" max="6" width="22.42578125" style="36" customWidth="1"/>
    <col min="7" max="7" width="3.140625" style="36" customWidth="1"/>
    <col min="8" max="16384" width="9.28515625" style="36"/>
  </cols>
  <sheetData>
    <row r="1" spans="1:7" x14ac:dyDescent="0.25">
      <c r="A1" s="376" t="s">
        <v>220</v>
      </c>
      <c r="B1" s="376"/>
      <c r="C1" s="376"/>
      <c r="D1" s="376"/>
      <c r="E1" s="376"/>
      <c r="F1" s="376"/>
      <c r="G1" s="40"/>
    </row>
    <row r="2" spans="1:7" x14ac:dyDescent="0.25">
      <c r="A2" s="377" t="s">
        <v>2</v>
      </c>
      <c r="B2" s="377"/>
      <c r="C2" s="377"/>
      <c r="D2" s="377"/>
      <c r="E2" s="377"/>
      <c r="F2" s="377"/>
      <c r="G2" s="3"/>
    </row>
    <row r="3" spans="1:7" x14ac:dyDescent="0.25">
      <c r="A3" s="4"/>
      <c r="B3" s="3"/>
      <c r="C3" s="3"/>
      <c r="D3" s="3"/>
      <c r="E3" s="3"/>
      <c r="F3" s="3"/>
      <c r="G3" s="3"/>
    </row>
    <row r="4" spans="1:7" ht="13.5" customHeight="1" x14ac:dyDescent="0.25">
      <c r="A4" s="94" t="s">
        <v>4</v>
      </c>
      <c r="B4" s="95">
        <v>2015</v>
      </c>
      <c r="C4" s="95">
        <v>2016</v>
      </c>
      <c r="D4" s="95">
        <v>2017</v>
      </c>
      <c r="E4" s="95">
        <v>2018</v>
      </c>
      <c r="F4" s="95">
        <v>2019</v>
      </c>
    </row>
    <row r="5" spans="1:7" x14ac:dyDescent="0.25">
      <c r="A5" s="40"/>
    </row>
    <row r="6" spans="1:7" x14ac:dyDescent="0.25">
      <c r="A6" s="50" t="s">
        <v>221</v>
      </c>
      <c r="B6" s="38"/>
    </row>
    <row r="7" spans="1:7" ht="15.6" x14ac:dyDescent="0.25">
      <c r="A7" s="52" t="s">
        <v>222</v>
      </c>
      <c r="B7" s="110">
        <v>848621134</v>
      </c>
      <c r="C7" s="110">
        <v>931740928</v>
      </c>
      <c r="D7" s="110">
        <v>1018031724</v>
      </c>
      <c r="E7" s="110">
        <v>1116433383</v>
      </c>
      <c r="F7" s="110">
        <v>1200654007</v>
      </c>
    </row>
    <row r="8" spans="1:7" ht="15.6" x14ac:dyDescent="0.25">
      <c r="A8" s="51" t="s">
        <v>223</v>
      </c>
      <c r="B8" s="111">
        <v>19326797</v>
      </c>
      <c r="C8" s="111">
        <v>20826566</v>
      </c>
      <c r="D8" s="111">
        <v>22720162</v>
      </c>
      <c r="E8" s="111">
        <v>26680687</v>
      </c>
      <c r="F8" s="111">
        <v>34207022</v>
      </c>
    </row>
    <row r="9" spans="1:7" x14ac:dyDescent="0.25">
      <c r="A9" s="52" t="s">
        <v>224</v>
      </c>
      <c r="B9" s="76">
        <v>52340970.139999978</v>
      </c>
      <c r="C9" s="76">
        <v>61124724.909999698</v>
      </c>
      <c r="D9" s="76">
        <v>72188480.630000025</v>
      </c>
      <c r="E9" s="76">
        <v>78692753.909999639</v>
      </c>
      <c r="F9" s="76">
        <v>82220933.969999969</v>
      </c>
    </row>
    <row r="10" spans="1:7" ht="15.6" customHeight="1" x14ac:dyDescent="0.25">
      <c r="A10" s="49" t="s">
        <v>225</v>
      </c>
      <c r="B10" s="111">
        <v>412567014</v>
      </c>
      <c r="C10" s="111">
        <v>449387928</v>
      </c>
      <c r="D10" s="111">
        <v>484310413</v>
      </c>
      <c r="E10" s="111">
        <v>530809828</v>
      </c>
      <c r="F10" s="111">
        <v>571788617</v>
      </c>
    </row>
    <row r="11" spans="1:7" x14ac:dyDescent="0.25">
      <c r="A11" s="52" t="s">
        <v>104</v>
      </c>
      <c r="B11" s="38">
        <v>302585593</v>
      </c>
      <c r="C11" s="38">
        <v>339179350</v>
      </c>
      <c r="D11" s="38">
        <v>379213438</v>
      </c>
      <c r="E11" s="38">
        <v>415425479</v>
      </c>
      <c r="F11" s="38">
        <v>455083456</v>
      </c>
    </row>
    <row r="12" spans="1:7" ht="15.6" x14ac:dyDescent="0.25">
      <c r="A12" s="52" t="s">
        <v>226</v>
      </c>
      <c r="B12" s="38">
        <v>3187360</v>
      </c>
      <c r="C12" s="38">
        <v>2722365</v>
      </c>
      <c r="D12" s="38">
        <v>3877748</v>
      </c>
      <c r="E12" s="38">
        <v>6180526</v>
      </c>
      <c r="F12" s="38">
        <v>7222553</v>
      </c>
    </row>
    <row r="13" spans="1:7" ht="15.6" customHeight="1" x14ac:dyDescent="0.25">
      <c r="A13" s="52" t="s">
        <v>227</v>
      </c>
      <c r="B13" s="38">
        <v>72940064</v>
      </c>
      <c r="C13" s="38">
        <v>75770418</v>
      </c>
      <c r="D13" s="38">
        <v>78797368</v>
      </c>
      <c r="E13" s="38">
        <v>83158865</v>
      </c>
      <c r="F13" s="38">
        <v>76366222</v>
      </c>
    </row>
    <row r="14" spans="1:7" ht="15.6" x14ac:dyDescent="0.25">
      <c r="A14" s="52" t="s">
        <v>228</v>
      </c>
      <c r="B14" s="38">
        <v>9343336</v>
      </c>
      <c r="C14" s="38">
        <v>9010490</v>
      </c>
      <c r="D14" s="38">
        <v>9490245</v>
      </c>
      <c r="E14" s="38">
        <v>7730584</v>
      </c>
      <c r="F14" s="38">
        <v>7636807</v>
      </c>
    </row>
    <row r="15" spans="1:7" x14ac:dyDescent="0.25">
      <c r="A15" s="52" t="s">
        <v>229</v>
      </c>
      <c r="B15" s="38">
        <v>28670970</v>
      </c>
      <c r="C15" s="38">
        <v>34843811</v>
      </c>
      <c r="D15" s="38">
        <v>39622350</v>
      </c>
      <c r="E15" s="38">
        <v>46447413</v>
      </c>
      <c r="F15" s="38">
        <v>48349329</v>
      </c>
    </row>
    <row r="16" spans="1:7" x14ac:dyDescent="0.25">
      <c r="A16" s="51"/>
      <c r="B16" s="38"/>
      <c r="C16" s="38"/>
      <c r="D16" s="38"/>
      <c r="E16" s="38"/>
      <c r="F16" s="38"/>
    </row>
    <row r="17" spans="1:7" ht="15.6" x14ac:dyDescent="0.25">
      <c r="A17" s="52" t="s">
        <v>230</v>
      </c>
      <c r="B17" s="112">
        <v>183131781</v>
      </c>
      <c r="C17" s="112">
        <v>203439339</v>
      </c>
      <c r="D17" s="112">
        <v>215870961</v>
      </c>
      <c r="E17" s="112">
        <v>237685309</v>
      </c>
      <c r="F17" s="112">
        <v>249563097</v>
      </c>
    </row>
    <row r="18" spans="1:7" x14ac:dyDescent="0.25">
      <c r="A18" s="49"/>
      <c r="B18" s="111"/>
      <c r="G18" s="111"/>
    </row>
    <row r="19" spans="1:7" ht="26.4" x14ac:dyDescent="0.25">
      <c r="A19" s="113" t="s">
        <v>608</v>
      </c>
      <c r="B19" s="18"/>
      <c r="G19" s="114"/>
    </row>
    <row r="20" spans="1:7" ht="15.6" x14ac:dyDescent="0.25">
      <c r="A20" s="49" t="s">
        <v>231</v>
      </c>
      <c r="B20" s="115">
        <v>23043</v>
      </c>
      <c r="C20" s="115">
        <v>23634</v>
      </c>
      <c r="D20" s="115">
        <v>24756</v>
      </c>
      <c r="E20" s="115">
        <v>27096</v>
      </c>
      <c r="F20" s="115">
        <v>27980</v>
      </c>
      <c r="G20" s="114"/>
    </row>
    <row r="21" spans="1:7" x14ac:dyDescent="0.25">
      <c r="A21" s="51" t="s">
        <v>107</v>
      </c>
      <c r="B21" s="38">
        <v>131</v>
      </c>
      <c r="C21" s="38">
        <v>137</v>
      </c>
      <c r="D21" s="38">
        <v>137</v>
      </c>
      <c r="E21" s="38">
        <v>142</v>
      </c>
      <c r="F21" s="38">
        <v>152</v>
      </c>
      <c r="G21" s="114"/>
    </row>
    <row r="22" spans="1:7" ht="13.95" customHeight="1" x14ac:dyDescent="0.25">
      <c r="A22" s="49" t="s">
        <v>225</v>
      </c>
      <c r="B22" s="38">
        <v>4504</v>
      </c>
      <c r="C22" s="38">
        <v>4580</v>
      </c>
      <c r="D22" s="38">
        <v>4587</v>
      </c>
      <c r="E22" s="38">
        <v>4599</v>
      </c>
      <c r="F22" s="38">
        <v>4592</v>
      </c>
    </row>
    <row r="23" spans="1:7" x14ac:dyDescent="0.25">
      <c r="A23" s="52" t="s">
        <v>104</v>
      </c>
      <c r="B23" s="38">
        <v>13063</v>
      </c>
      <c r="C23" s="38">
        <v>12838</v>
      </c>
      <c r="D23" s="38">
        <v>13504</v>
      </c>
      <c r="E23" s="38">
        <v>15193</v>
      </c>
      <c r="F23" s="38">
        <v>15680</v>
      </c>
    </row>
    <row r="24" spans="1:7" ht="15.6" x14ac:dyDescent="0.25">
      <c r="A24" s="52" t="s">
        <v>226</v>
      </c>
      <c r="B24" s="38">
        <v>575</v>
      </c>
      <c r="C24" s="38">
        <v>452</v>
      </c>
      <c r="D24" s="38">
        <v>1696</v>
      </c>
      <c r="E24" s="38">
        <v>3868</v>
      </c>
      <c r="F24" s="38">
        <v>4748</v>
      </c>
    </row>
    <row r="25" spans="1:7" ht="15.6" customHeight="1" x14ac:dyDescent="0.25">
      <c r="A25" s="52" t="s">
        <v>227</v>
      </c>
      <c r="B25" s="38">
        <v>11583</v>
      </c>
      <c r="C25" s="38">
        <v>11811</v>
      </c>
      <c r="D25" s="38">
        <v>12060</v>
      </c>
      <c r="E25" s="38">
        <v>12626</v>
      </c>
      <c r="F25" s="38">
        <v>11983</v>
      </c>
    </row>
    <row r="26" spans="1:7" ht="15.6" x14ac:dyDescent="0.25">
      <c r="A26" s="52" t="s">
        <v>232</v>
      </c>
      <c r="B26" s="38">
        <v>55</v>
      </c>
      <c r="C26" s="38">
        <v>91</v>
      </c>
      <c r="D26" s="38">
        <v>65</v>
      </c>
      <c r="E26" s="38">
        <v>91</v>
      </c>
      <c r="F26" s="38">
        <v>99</v>
      </c>
    </row>
    <row r="27" spans="1:7" ht="15.6" x14ac:dyDescent="0.25">
      <c r="A27" s="52" t="s">
        <v>228</v>
      </c>
      <c r="B27" s="38">
        <v>978</v>
      </c>
      <c r="C27" s="38">
        <v>972</v>
      </c>
      <c r="D27" s="38">
        <v>1158</v>
      </c>
      <c r="E27" s="38">
        <v>978</v>
      </c>
      <c r="F27" s="38">
        <v>982</v>
      </c>
    </row>
    <row r="28" spans="1:7" x14ac:dyDescent="0.25">
      <c r="A28" s="52"/>
      <c r="B28" s="38"/>
      <c r="C28" s="38"/>
      <c r="D28" s="38"/>
      <c r="E28" s="38"/>
      <c r="F28" s="38"/>
    </row>
    <row r="29" spans="1:7" ht="15.6" x14ac:dyDescent="0.25">
      <c r="A29" s="52" t="s">
        <v>230</v>
      </c>
      <c r="B29" s="38">
        <v>873</v>
      </c>
      <c r="C29" s="38">
        <v>825</v>
      </c>
      <c r="D29" s="38">
        <v>814</v>
      </c>
      <c r="E29" s="38">
        <v>781</v>
      </c>
      <c r="F29" s="38">
        <v>744</v>
      </c>
    </row>
    <row r="30" spans="1:7" x14ac:dyDescent="0.25">
      <c r="A30" s="3"/>
      <c r="B30" s="3"/>
      <c r="C30" s="3"/>
      <c r="D30" s="3"/>
      <c r="E30" s="3"/>
      <c r="F30" s="3"/>
      <c r="G30" s="3"/>
    </row>
    <row r="31" spans="1:7" ht="15.6" x14ac:dyDescent="0.25">
      <c r="A31" s="373" t="s">
        <v>233</v>
      </c>
      <c r="B31" s="373"/>
      <c r="C31" s="373"/>
      <c r="D31" s="373"/>
      <c r="E31" s="373"/>
      <c r="F31" s="373"/>
      <c r="G31" s="3"/>
    </row>
    <row r="32" spans="1:7" x14ac:dyDescent="0.25">
      <c r="A32" s="373" t="s">
        <v>234</v>
      </c>
      <c r="B32" s="373"/>
      <c r="C32" s="373"/>
      <c r="D32" s="373"/>
      <c r="E32" s="373"/>
      <c r="F32" s="373"/>
      <c r="G32" s="3"/>
    </row>
    <row r="33" spans="1:7" ht="15.6" x14ac:dyDescent="0.25">
      <c r="A33" s="380" t="s">
        <v>235</v>
      </c>
      <c r="B33" s="380"/>
      <c r="C33" s="380"/>
      <c r="D33" s="380"/>
      <c r="E33" s="380"/>
      <c r="F33" s="380"/>
      <c r="G33" s="39"/>
    </row>
    <row r="34" spans="1:7" ht="15.6" x14ac:dyDescent="0.25">
      <c r="A34" s="380" t="s">
        <v>236</v>
      </c>
      <c r="B34" s="380"/>
      <c r="C34" s="380"/>
      <c r="D34" s="380"/>
      <c r="E34" s="380"/>
      <c r="F34" s="380"/>
      <c r="G34" s="39"/>
    </row>
    <row r="35" spans="1:7" ht="15.6" x14ac:dyDescent="0.25">
      <c r="A35" s="373" t="s">
        <v>237</v>
      </c>
      <c r="B35" s="380"/>
      <c r="C35" s="380"/>
      <c r="D35" s="380"/>
      <c r="E35" s="380"/>
      <c r="F35" s="380"/>
      <c r="G35" s="39"/>
    </row>
    <row r="36" spans="1:7" ht="15.6" x14ac:dyDescent="0.25">
      <c r="A36" s="380" t="s">
        <v>238</v>
      </c>
      <c r="B36" s="380"/>
      <c r="C36" s="380"/>
      <c r="D36" s="380"/>
      <c r="E36" s="380"/>
      <c r="F36" s="380"/>
      <c r="G36" s="39"/>
    </row>
    <row r="37" spans="1:7" ht="15.6" x14ac:dyDescent="0.25">
      <c r="A37" s="373" t="s">
        <v>239</v>
      </c>
      <c r="B37" s="380"/>
      <c r="C37" s="380"/>
      <c r="D37" s="380"/>
      <c r="E37" s="380"/>
      <c r="F37" s="380"/>
      <c r="G37" s="39"/>
    </row>
    <row r="38" spans="1:7" ht="15.6" x14ac:dyDescent="0.25">
      <c r="A38" s="380" t="s">
        <v>240</v>
      </c>
      <c r="B38" s="380"/>
      <c r="C38" s="380"/>
      <c r="D38" s="380"/>
      <c r="E38" s="380"/>
      <c r="F38" s="380"/>
      <c r="G38" s="116"/>
    </row>
    <row r="39" spans="1:7" ht="14.25" customHeight="1" x14ac:dyDescent="0.25">
      <c r="A39" s="373" t="s">
        <v>241</v>
      </c>
      <c r="B39" s="373"/>
      <c r="C39" s="373"/>
      <c r="D39" s="373"/>
      <c r="E39" s="373"/>
      <c r="F39" s="373"/>
      <c r="G39" s="116"/>
    </row>
    <row r="40" spans="1:7" ht="14.25" customHeight="1" x14ac:dyDescent="0.25">
      <c r="A40" s="373" t="s">
        <v>242</v>
      </c>
      <c r="B40" s="373"/>
      <c r="C40" s="373"/>
      <c r="D40" s="373"/>
      <c r="E40" s="373"/>
      <c r="F40" s="373"/>
      <c r="G40" s="116"/>
    </row>
    <row r="41" spans="1:7" ht="15.6" x14ac:dyDescent="0.25">
      <c r="A41" s="380" t="s">
        <v>243</v>
      </c>
      <c r="B41" s="380"/>
      <c r="C41" s="380"/>
      <c r="D41" s="380"/>
      <c r="E41" s="380"/>
      <c r="F41" s="380"/>
      <c r="G41" s="116"/>
    </row>
    <row r="42" spans="1:7" ht="15.6" x14ac:dyDescent="0.25">
      <c r="A42" s="373" t="s">
        <v>244</v>
      </c>
      <c r="B42" s="380"/>
      <c r="C42" s="380"/>
      <c r="D42" s="380"/>
      <c r="E42" s="380"/>
      <c r="F42" s="380"/>
      <c r="G42" s="116"/>
    </row>
    <row r="43" spans="1:7" ht="15.6" x14ac:dyDescent="0.25">
      <c r="A43" s="380" t="s">
        <v>245</v>
      </c>
      <c r="B43" s="380"/>
      <c r="C43" s="380"/>
      <c r="D43" s="380"/>
      <c r="E43" s="380"/>
      <c r="F43" s="380"/>
      <c r="G43" s="116"/>
    </row>
    <row r="44" spans="1:7" ht="15.6" x14ac:dyDescent="0.25">
      <c r="A44" s="373" t="s">
        <v>246</v>
      </c>
      <c r="B44" s="380"/>
      <c r="C44" s="380"/>
      <c r="D44" s="380"/>
      <c r="E44" s="380"/>
      <c r="F44" s="380"/>
      <c r="G44" s="116"/>
    </row>
    <row r="45" spans="1:7" ht="14.25" customHeight="1" x14ac:dyDescent="0.25">
      <c r="A45" s="373" t="s">
        <v>159</v>
      </c>
      <c r="B45" s="373"/>
      <c r="C45" s="373"/>
      <c r="D45" s="373"/>
      <c r="E45" s="373"/>
      <c r="F45" s="373"/>
      <c r="G45" s="116"/>
    </row>
    <row r="46" spans="1:7" ht="14.25" customHeight="1" x14ac:dyDescent="0.25">
      <c r="A46" s="373" t="s">
        <v>247</v>
      </c>
      <c r="B46" s="373"/>
      <c r="C46" s="373"/>
      <c r="D46" s="373"/>
      <c r="E46" s="373"/>
      <c r="F46" s="373"/>
      <c r="G46" s="116"/>
    </row>
    <row r="47" spans="1:7" ht="14.25" customHeight="1" x14ac:dyDescent="0.25">
      <c r="A47" s="373" t="s">
        <v>248</v>
      </c>
      <c r="B47" s="373"/>
      <c r="C47" s="373"/>
      <c r="D47" s="373"/>
      <c r="E47" s="373"/>
      <c r="F47" s="373"/>
      <c r="G47" s="116"/>
    </row>
    <row r="48" spans="1:7" ht="14.25" customHeight="1" x14ac:dyDescent="0.25">
      <c r="A48" s="373" t="s">
        <v>249</v>
      </c>
      <c r="B48" s="373"/>
      <c r="C48" s="373"/>
      <c r="D48" s="373"/>
      <c r="E48" s="373"/>
      <c r="F48" s="373"/>
      <c r="G48" s="116"/>
    </row>
    <row r="49" spans="1:7" ht="14.25" customHeight="1" x14ac:dyDescent="0.25">
      <c r="A49" s="373" t="s">
        <v>250</v>
      </c>
      <c r="B49" s="373"/>
      <c r="C49" s="373"/>
      <c r="D49" s="373"/>
      <c r="E49" s="373"/>
      <c r="F49" s="373"/>
      <c r="G49" s="116"/>
    </row>
    <row r="50" spans="1:7" ht="14.25" customHeight="1" x14ac:dyDescent="0.25">
      <c r="A50" s="373" t="s">
        <v>251</v>
      </c>
      <c r="B50" s="373"/>
      <c r="C50" s="373"/>
      <c r="D50" s="373"/>
      <c r="E50" s="373"/>
      <c r="F50" s="373"/>
      <c r="G50" s="116"/>
    </row>
    <row r="51" spans="1:7" ht="14.25" customHeight="1" x14ac:dyDescent="0.25">
      <c r="A51" s="2"/>
      <c r="B51" s="2"/>
      <c r="C51" s="2"/>
      <c r="D51" s="2"/>
      <c r="E51" s="2"/>
      <c r="F51" s="2"/>
      <c r="G51" s="116"/>
    </row>
    <row r="52" spans="1:7" ht="14.25" customHeight="1" x14ac:dyDescent="0.25">
      <c r="A52" s="373" t="s">
        <v>252</v>
      </c>
      <c r="B52" s="373"/>
      <c r="C52" s="373"/>
      <c r="D52" s="373"/>
      <c r="E52" s="373"/>
      <c r="F52" s="373"/>
      <c r="G52" s="116"/>
    </row>
    <row r="53" spans="1:7" ht="14.25" customHeight="1" x14ac:dyDescent="0.25">
      <c r="A53" s="373" t="s">
        <v>253</v>
      </c>
      <c r="B53" s="373"/>
      <c r="C53" s="373"/>
      <c r="D53" s="373"/>
      <c r="E53" s="373"/>
      <c r="F53" s="373"/>
      <c r="G53" s="116"/>
    </row>
    <row r="54" spans="1:7" ht="13.2" customHeight="1" x14ac:dyDescent="0.25">
      <c r="A54" s="117"/>
      <c r="B54" s="117"/>
      <c r="C54" s="117"/>
      <c r="D54" s="117"/>
      <c r="E54" s="117"/>
      <c r="F54" s="117"/>
      <c r="G54" s="116"/>
    </row>
    <row r="55" spans="1:7" ht="13.2" customHeight="1" x14ac:dyDescent="0.25">
      <c r="A55" s="373" t="s">
        <v>41</v>
      </c>
      <c r="B55" s="380"/>
      <c r="C55" s="380"/>
      <c r="D55" s="380"/>
      <c r="E55" s="380"/>
      <c r="F55" s="380"/>
      <c r="G55" s="380"/>
    </row>
    <row r="56" spans="1:7" ht="13.2" customHeight="1" x14ac:dyDescent="0.25">
      <c r="A56" s="118"/>
      <c r="B56" s="117"/>
      <c r="C56" s="117"/>
      <c r="D56" s="117"/>
      <c r="E56" s="117"/>
      <c r="F56" s="117"/>
      <c r="G56" s="117"/>
    </row>
    <row r="57" spans="1:7" x14ac:dyDescent="0.25">
      <c r="A57" s="373" t="s">
        <v>254</v>
      </c>
      <c r="B57" s="373"/>
      <c r="C57" s="373"/>
      <c r="D57" s="373"/>
      <c r="E57" s="373"/>
      <c r="F57" s="37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</sheetData>
  <mergeCells count="26">
    <mergeCell ref="A34:F34"/>
    <mergeCell ref="A1:F1"/>
    <mergeCell ref="A2:F2"/>
    <mergeCell ref="A31:F31"/>
    <mergeCell ref="A32:F32"/>
    <mergeCell ref="A33:F33"/>
    <mergeCell ref="A46:F46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55:G55"/>
    <mergeCell ref="A57:F57"/>
    <mergeCell ref="A47:F47"/>
    <mergeCell ref="A48:F48"/>
    <mergeCell ref="A49:F49"/>
    <mergeCell ref="A50:F50"/>
    <mergeCell ref="A52:F52"/>
    <mergeCell ref="A53:F53"/>
  </mergeCells>
  <printOptions horizontalCentered="1"/>
  <pageMargins left="0.5" right="0.5" top="0.5" bottom="0.5" header="0.3" footer="0.3"/>
  <pageSetup scale="95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Human Services</vt:lpstr>
      <vt:lpstr>ST01</vt:lpstr>
      <vt:lpstr>ST02</vt:lpstr>
      <vt:lpstr>ST03</vt:lpstr>
      <vt:lpstr>ST04</vt:lpstr>
      <vt:lpstr>ST05</vt:lpstr>
      <vt:lpstr>ST06</vt:lpstr>
      <vt:lpstr>ST07</vt:lpstr>
      <vt:lpstr>ST08</vt:lpstr>
      <vt:lpstr>ST09</vt:lpstr>
      <vt:lpstr>ST10</vt:lpstr>
      <vt:lpstr>ST11</vt:lpstr>
      <vt:lpstr>ST12</vt:lpstr>
      <vt:lpstr>ST13</vt:lpstr>
      <vt:lpstr>ST14</vt:lpstr>
      <vt:lpstr>ST15</vt:lpstr>
      <vt:lpstr>ST16</vt:lpstr>
      <vt:lpstr>ST17</vt:lpstr>
      <vt:lpstr>ST18</vt:lpstr>
      <vt:lpstr>ST19</vt:lpstr>
      <vt:lpstr>'Human Services'!Print_Area</vt:lpstr>
      <vt:lpstr>'ST01'!Print_Area</vt:lpstr>
      <vt:lpstr>'ST02'!Print_Area</vt:lpstr>
      <vt:lpstr>'ST04'!Print_Area</vt:lpstr>
      <vt:lpstr>'ST05'!Print_Area</vt:lpstr>
      <vt:lpstr>'ST06'!Print_Area</vt:lpstr>
      <vt:lpstr>'ST08'!Print_Area</vt:lpstr>
      <vt:lpstr>'ST09'!Print_Area</vt:lpstr>
      <vt:lpstr>'ST12'!Print_Area</vt:lpstr>
      <vt:lpstr>'ST19'!Print_Area</vt:lpstr>
      <vt:lpstr>'ST03'!Print_Titles</vt:lpstr>
      <vt:lpstr>'ST04'!Print_Titles</vt:lpstr>
      <vt:lpstr>'ST08'!Print_Titles</vt:lpstr>
      <vt:lpstr>'ST10'!Print_Titles</vt:lpstr>
      <vt:lpstr>'ST12'!Print_Titles</vt:lpstr>
    </vt:vector>
  </TitlesOfParts>
  <Company>OFM - Forecasting &amp;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Human Services</dc:title>
  <dc:subject>Washington State Data Book</dc:subject>
  <dc:creator>OFM - Forecasting &amp; Research</dc:creator>
  <cp:lastModifiedBy>Kimpel, Thomas (OFM)</cp:lastModifiedBy>
  <cp:lastPrinted>2020-04-30T19:10:02Z</cp:lastPrinted>
  <dcterms:created xsi:type="dcterms:W3CDTF">2020-02-25T23:59:15Z</dcterms:created>
  <dcterms:modified xsi:type="dcterms:W3CDTF">2020-05-01T23:06:42Z</dcterms:modified>
</cp:coreProperties>
</file>