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OP\Data_Book\2019\00_All_RH\website\xlsx\"/>
    </mc:Choice>
  </mc:AlternateContent>
  <bookViews>
    <workbookView xWindow="0" yWindow="0" windowWidth="18480" windowHeight="8664"/>
  </bookViews>
  <sheets>
    <sheet name="Criminal Justice" sheetId="2" r:id="rId1"/>
    <sheet name="JT01" sheetId="3" r:id="rId2"/>
    <sheet name="JT02" sheetId="4" r:id="rId3"/>
    <sheet name="JT03" sheetId="5" r:id="rId4"/>
    <sheet name="JT04" sheetId="6" r:id="rId5"/>
    <sheet name="JT05" sheetId="7" r:id="rId6"/>
    <sheet name="JT06" sheetId="8" r:id="rId7"/>
    <sheet name="JT07" sheetId="9" r:id="rId8"/>
    <sheet name="JT08" sheetId="10" r:id="rId9"/>
    <sheet name="JT09" sheetId="11" r:id="rId10"/>
    <sheet name="JT10" sheetId="12" r:id="rId11"/>
  </sheets>
  <definedNames>
    <definedName name="_xlnm.Print_Area" localSheetId="0">'Criminal Justice'!$A$1:$C$14</definedName>
    <definedName name="_xlnm.Print_Area" localSheetId="1">'JT01'!$A$1:$L$35</definedName>
    <definedName name="_xlnm.Print_Area" localSheetId="2">'JT02'!$A$1:$Q$42</definedName>
    <definedName name="_xlnm.Print_Area" localSheetId="3">'JT03'!$A$1:$S$41</definedName>
    <definedName name="_xlnm.Print_Area" localSheetId="4">'JT04'!$A$1:$J$50</definedName>
    <definedName name="_xlnm.Print_Area" localSheetId="5">'JT05'!$A$1:$U$38</definedName>
    <definedName name="_xlnm.Print_Area" localSheetId="8">'JT08'!$A$1:$L$43</definedName>
    <definedName name="_xlnm.Print_Area" localSheetId="9">'JT09'!$A$1:$K$64</definedName>
    <definedName name="_xlnm.Print_Area" localSheetId="10">'JT10'!$A$1:$L$33</definedName>
    <definedName name="_xlnm.Print_Titles" localSheetId="8">'JT08'!$1:$3</definedName>
    <definedName name="_xlnm.Print_Titles" localSheetId="9">'JT09'!$1:$5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2" l="1"/>
  <c r="H28" i="12"/>
  <c r="K26" i="12"/>
  <c r="J26" i="12"/>
  <c r="I13" i="12"/>
  <c r="H13" i="12"/>
  <c r="I39" i="11" l="1"/>
  <c r="H39" i="11"/>
  <c r="G39" i="11"/>
  <c r="J36" i="11"/>
  <c r="J35" i="11"/>
  <c r="I33" i="11"/>
  <c r="H33" i="11"/>
  <c r="G33" i="11"/>
  <c r="J32" i="11"/>
  <c r="J31" i="11"/>
  <c r="J21" i="11"/>
  <c r="I21" i="11"/>
  <c r="H21" i="11"/>
  <c r="G21" i="11"/>
  <c r="J16" i="11"/>
  <c r="J15" i="11"/>
  <c r="J14" i="11"/>
  <c r="J13" i="11"/>
  <c r="J12" i="11"/>
  <c r="J11" i="11"/>
  <c r="J10" i="11"/>
  <c r="J9" i="11"/>
  <c r="J8" i="11"/>
  <c r="E36" i="10" l="1"/>
  <c r="D36" i="10"/>
  <c r="G34" i="10"/>
  <c r="F34" i="10"/>
  <c r="F36" i="10" s="1"/>
  <c r="E34" i="10"/>
  <c r="D34" i="10"/>
  <c r="C34" i="10"/>
  <c r="B34" i="10"/>
  <c r="B36" i="10" s="1"/>
  <c r="K28" i="10"/>
  <c r="J28" i="10"/>
  <c r="I28" i="10"/>
  <c r="K26" i="10"/>
  <c r="J26" i="10"/>
  <c r="I26" i="10"/>
  <c r="H26" i="10"/>
  <c r="K25" i="10"/>
  <c r="J25" i="10"/>
  <c r="I25" i="10"/>
  <c r="H25" i="10"/>
  <c r="K24" i="10"/>
  <c r="J24" i="10"/>
  <c r="I24" i="10"/>
  <c r="H24" i="10"/>
  <c r="K23" i="10"/>
  <c r="J23" i="10"/>
  <c r="J34" i="10" s="1"/>
  <c r="I23" i="10"/>
  <c r="I34" i="10" s="1"/>
  <c r="H23" i="10"/>
  <c r="H34" i="10" s="1"/>
  <c r="K22" i="10"/>
  <c r="K34" i="10" s="1"/>
  <c r="J22" i="10"/>
  <c r="I22" i="10"/>
  <c r="H22" i="10"/>
  <c r="K19" i="10"/>
  <c r="K36" i="10" s="1"/>
  <c r="J19" i="10"/>
  <c r="J36" i="10" s="1"/>
  <c r="I19" i="10"/>
  <c r="I36" i="10" s="1"/>
  <c r="H19" i="10"/>
  <c r="H36" i="10" s="1"/>
  <c r="G19" i="10"/>
  <c r="G36" i="10" s="1"/>
  <c r="F19" i="10"/>
  <c r="E19" i="10"/>
  <c r="D19" i="10"/>
  <c r="C19" i="10"/>
  <c r="C36" i="10" s="1"/>
  <c r="B8" i="9" l="1"/>
  <c r="C36" i="5" l="1"/>
  <c r="C35" i="5"/>
  <c r="C33" i="5"/>
  <c r="C32" i="5"/>
  <c r="C30" i="5"/>
  <c r="C29" i="5"/>
  <c r="C27" i="5"/>
  <c r="C26" i="5"/>
  <c r="C24" i="5"/>
  <c r="C23" i="5"/>
  <c r="C21" i="5"/>
  <c r="C20" i="5"/>
  <c r="C18" i="5"/>
  <c r="C17" i="5"/>
  <c r="C15" i="5"/>
  <c r="C14" i="5"/>
  <c r="C12" i="5"/>
  <c r="C11" i="5"/>
  <c r="C9" i="5"/>
  <c r="C8" i="5"/>
  <c r="C36" i="4" l="1"/>
  <c r="C35" i="4"/>
  <c r="C33" i="4"/>
  <c r="C32" i="4"/>
  <c r="C30" i="4"/>
  <c r="C29" i="4"/>
  <c r="C27" i="4"/>
  <c r="C26" i="4"/>
  <c r="C24" i="4"/>
  <c r="C23" i="4"/>
  <c r="C21" i="4"/>
  <c r="C20" i="4"/>
  <c r="C18" i="4"/>
  <c r="C17" i="4"/>
  <c r="C15" i="4"/>
  <c r="C14" i="4"/>
  <c r="C12" i="4"/>
  <c r="C11" i="4"/>
  <c r="C9" i="4"/>
  <c r="C8" i="4"/>
</calcChain>
</file>

<file path=xl/sharedStrings.xml><?xml version="1.0" encoding="utf-8"?>
<sst xmlns="http://schemas.openxmlformats.org/spreadsheetml/2006/main" count="418" uniqueCount="292">
  <si>
    <t>CRIMINAL JUSTICE</t>
  </si>
  <si>
    <t>Washington State Data Book</t>
  </si>
  <si>
    <t>Table</t>
  </si>
  <si>
    <t>Title</t>
  </si>
  <si>
    <t>Page</t>
  </si>
  <si>
    <t>JT01</t>
  </si>
  <si>
    <t>Adult Criminal Justice System Summary</t>
  </si>
  <si>
    <t>JT02</t>
  </si>
  <si>
    <t>Crimes: Volume and Rates</t>
  </si>
  <si>
    <t>JT03</t>
  </si>
  <si>
    <t>Arrests: Volume and Rates</t>
  </si>
  <si>
    <t>JT04</t>
  </si>
  <si>
    <t>Commitments to Department of Corrections</t>
  </si>
  <si>
    <t>JT05</t>
  </si>
  <si>
    <t>Adult Correctional Institutions, Inmate Population Summary</t>
  </si>
  <si>
    <t>JT06</t>
  </si>
  <si>
    <t>Juvenile Rehabilitation, Residential Population Summary</t>
  </si>
  <si>
    <t>JT07</t>
  </si>
  <si>
    <t>Average Daily Population of All County Jails</t>
  </si>
  <si>
    <t>JT08</t>
  </si>
  <si>
    <t>Courts of Limited Jurisdiction: Filings by Jurisdiction</t>
  </si>
  <si>
    <t>JT09</t>
  </si>
  <si>
    <t>Superior Court System</t>
  </si>
  <si>
    <t>JT10</t>
  </si>
  <si>
    <t>Court of Appeals and Supreme Court Systems</t>
  </si>
  <si>
    <t>ADULT CRIMINAL JUSTICE SYSTEM SUMMARY</t>
  </si>
  <si>
    <t>Caseload Forecast Council | 360-902-0089 | http://www.cfc.wa.gov</t>
  </si>
  <si>
    <t>Department of Corrections | 360-725-8257 | http://www.doc.wa.gov</t>
  </si>
  <si>
    <t>Office of Financial Management | 360-664-9380 | http://www.ofm.wa.gov</t>
  </si>
  <si>
    <t>Calendar Year</t>
  </si>
  <si>
    <t>Total Reported Crimes</t>
  </si>
  <si>
    <r>
      <t>Rate</t>
    </r>
    <r>
      <rPr>
        <vertAlign val="superscript"/>
        <sz val="10"/>
        <color indexed="8"/>
        <rFont val="Arial"/>
        <family val="2"/>
      </rPr>
      <t>1</t>
    </r>
  </si>
  <si>
    <r>
      <t xml:space="preserve">   Violent Crimes</t>
    </r>
    <r>
      <rPr>
        <vertAlign val="superscript"/>
        <sz val="10"/>
        <color indexed="8"/>
        <rFont val="Arial"/>
        <family val="2"/>
      </rPr>
      <t>2</t>
    </r>
  </si>
  <si>
    <r>
      <t xml:space="preserve">   Rate</t>
    </r>
    <r>
      <rPr>
        <vertAlign val="superscript"/>
        <sz val="10"/>
        <color indexed="8"/>
        <rFont val="Arial"/>
        <family val="2"/>
      </rPr>
      <t>1</t>
    </r>
  </si>
  <si>
    <r>
      <t xml:space="preserve">   Property Crimes</t>
    </r>
    <r>
      <rPr>
        <vertAlign val="superscript"/>
        <sz val="10"/>
        <color indexed="8"/>
        <rFont val="Arial"/>
        <family val="2"/>
      </rPr>
      <t>3</t>
    </r>
  </si>
  <si>
    <t>Total Reported Arrests</t>
  </si>
  <si>
    <t xml:space="preserve">   Violent Arrests</t>
  </si>
  <si>
    <t xml:space="preserve">   Property Arrests</t>
  </si>
  <si>
    <r>
      <t>Superior Court Felony Filings</t>
    </r>
    <r>
      <rPr>
        <u/>
        <vertAlign val="superscript"/>
        <sz val="10"/>
        <color indexed="8"/>
        <rFont val="Arial"/>
        <family val="2"/>
      </rPr>
      <t>3</t>
    </r>
  </si>
  <si>
    <t>State Fiscal Year</t>
  </si>
  <si>
    <t>Total Commitments to Department of Corrections</t>
  </si>
  <si>
    <t xml:space="preserve">   Prison</t>
  </si>
  <si>
    <t xml:space="preserve">   Community Corrections</t>
  </si>
  <si>
    <t xml:space="preserve">   Parole Board Revocations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</si>
  <si>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Rate per 100,000 inhabitants.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</si>
  <si>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Violent crimes include: murder and non-negligent manslaughter, rape, robbery and aggravated assault.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</si>
  <si>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Property crimes include: burglary, larceny-theft, motor vehicle theft and arson.</t>
    </r>
  </si>
  <si>
    <t>Table: JT01</t>
  </si>
  <si>
    <r>
      <t>CRIMES: VOLUME AND RATES</t>
    </r>
    <r>
      <rPr>
        <b/>
        <vertAlign val="superscript"/>
        <sz val="10"/>
        <rFont val="Arial"/>
        <family val="2"/>
      </rPr>
      <t>1</t>
    </r>
  </si>
  <si>
    <t>Caseload Forecast Council | 360-664-9380 | http://www.cfc.wa.gov</t>
  </si>
  <si>
    <t>Calendar</t>
  </si>
  <si>
    <t>Forcible</t>
  </si>
  <si>
    <t>Aggravated</t>
  </si>
  <si>
    <t>Larceny</t>
  </si>
  <si>
    <t>Auto</t>
  </si>
  <si>
    <t>Year</t>
  </si>
  <si>
    <t>Total</t>
  </si>
  <si>
    <t>Murder</t>
  </si>
  <si>
    <r>
      <t>Rape</t>
    </r>
    <r>
      <rPr>
        <b/>
        <vertAlign val="superscript"/>
        <sz val="10"/>
        <rFont val="Arial"/>
        <family val="2"/>
      </rPr>
      <t>3</t>
    </r>
  </si>
  <si>
    <t>Robbery</t>
  </si>
  <si>
    <t>Assault</t>
  </si>
  <si>
    <t>Burglary</t>
  </si>
  <si>
    <t>Theft</t>
  </si>
  <si>
    <t xml:space="preserve">Theft </t>
  </si>
  <si>
    <t>Number</t>
  </si>
  <si>
    <t>Rate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</si>
  <si>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Rate per 100,000 inhabitants.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</si>
  <si>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Murder and non-negligent manslaughter.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</si>
  <si>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The definition of Forcible Rape changed in 2013.</t>
    </r>
  </si>
  <si>
    <t>Table: JT02</t>
  </si>
  <si>
    <r>
      <t>ARRESTS: VOLUME AND RATES</t>
    </r>
    <r>
      <rPr>
        <b/>
        <vertAlign val="superscript"/>
        <sz val="10"/>
        <rFont val="Arial"/>
        <family val="2"/>
      </rPr>
      <t>1</t>
    </r>
  </si>
  <si>
    <t>Drug</t>
  </si>
  <si>
    <r>
      <t>Year</t>
    </r>
    <r>
      <rPr>
        <b/>
        <u/>
        <sz val="10"/>
        <rFont val="Arial"/>
        <family val="2"/>
      </rPr>
      <t xml:space="preserve"> </t>
    </r>
  </si>
  <si>
    <r>
      <t>Murder</t>
    </r>
    <r>
      <rPr>
        <b/>
        <vertAlign val="superscript"/>
        <sz val="10"/>
        <rFont val="Arial"/>
        <family val="2"/>
      </rPr>
      <t>2</t>
    </r>
  </si>
  <si>
    <t>Rape</t>
  </si>
  <si>
    <t>Abuse</t>
  </si>
  <si>
    <t>Table: JT03</t>
  </si>
  <si>
    <r>
      <t>COMMITMENTS TO DEPARTMENT OF CORRECTIONS</t>
    </r>
    <r>
      <rPr>
        <b/>
        <vertAlign val="superscript"/>
        <sz val="10"/>
        <rFont val="Arial"/>
        <family val="2"/>
      </rPr>
      <t>1,3</t>
    </r>
  </si>
  <si>
    <r>
      <t>Felony Filings</t>
    </r>
    <r>
      <rPr>
        <b/>
        <vertAlign val="superscript"/>
        <sz val="10"/>
        <rFont val="Arial"/>
        <family val="2"/>
      </rPr>
      <t>2</t>
    </r>
  </si>
  <si>
    <t>Sex</t>
  </si>
  <si>
    <t>Property</t>
  </si>
  <si>
    <t>Other</t>
  </si>
  <si>
    <t xml:space="preserve">Year       </t>
  </si>
  <si>
    <t xml:space="preserve">   Total</t>
  </si>
  <si>
    <t>Homicide</t>
  </si>
  <si>
    <t>Crimes</t>
  </si>
  <si>
    <t xml:space="preserve">  Crimes</t>
  </si>
  <si>
    <t>Drugs</t>
  </si>
  <si>
    <t>Felonies</t>
  </si>
  <si>
    <r>
      <t>Superior Court Commitments to Prison</t>
    </r>
    <r>
      <rPr>
        <b/>
        <vertAlign val="superscript"/>
        <sz val="10"/>
        <rFont val="Arial"/>
        <family val="2"/>
      </rPr>
      <t>3</t>
    </r>
  </si>
  <si>
    <t>State Fiscal</t>
  </si>
  <si>
    <t xml:space="preserve">  Total</t>
  </si>
  <si>
    <t>Department of Corrections: Active Supervision for Community Corrections</t>
  </si>
  <si>
    <t>2011</t>
  </si>
  <si>
    <t>2012</t>
  </si>
  <si>
    <t>2013</t>
  </si>
  <si>
    <t>2014</t>
  </si>
  <si>
    <t>2015</t>
  </si>
  <si>
    <t>2016</t>
  </si>
  <si>
    <t>2017</t>
  </si>
  <si>
    <t>2018</t>
  </si>
  <si>
    <r>
      <t>1</t>
    </r>
    <r>
      <rPr>
        <sz val="10"/>
        <rFont val="Arial"/>
        <family val="2"/>
      </rPr>
      <t xml:space="preserve">Total male and female commitments to prison and community corrections, excluding parole </t>
    </r>
  </si>
  <si>
    <t>violators.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</si>
  <si>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Property crime data have been updated to include motor vehicle theft.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</si>
  <si>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Total prison commitments includes only Sentences to the Department of Corrections.</t>
    </r>
  </si>
  <si>
    <t>Table: JT04</t>
  </si>
  <si>
    <t>ADULT CORRECTIONAL INSTITUTIONS</t>
  </si>
  <si>
    <t>INMATE POPULATION SUMMARY</t>
  </si>
  <si>
    <t>Inmates by Type of Offense</t>
  </si>
  <si>
    <t>Inmates by Where Confined</t>
  </si>
  <si>
    <t>Property/</t>
  </si>
  <si>
    <t>In-State</t>
  </si>
  <si>
    <t>Out-of-</t>
  </si>
  <si>
    <t>Prison</t>
  </si>
  <si>
    <t>Fiscal Year Totals</t>
  </si>
  <si>
    <t>End of State</t>
  </si>
  <si>
    <t>Other/</t>
  </si>
  <si>
    <t>Vio-</t>
  </si>
  <si>
    <t>Work/Pre-</t>
  </si>
  <si>
    <t>Rented</t>
  </si>
  <si>
    <t>State</t>
  </si>
  <si>
    <t>Operating</t>
  </si>
  <si>
    <t>Admissions</t>
  </si>
  <si>
    <t>Releases</t>
  </si>
  <si>
    <r>
      <t>Fiscal Year</t>
    </r>
    <r>
      <rPr>
        <b/>
        <vertAlign val="superscript"/>
        <sz val="10"/>
        <rFont val="Arial"/>
        <family val="2"/>
      </rPr>
      <t>1</t>
    </r>
  </si>
  <si>
    <t>Inmates</t>
  </si>
  <si>
    <t>Person</t>
  </si>
  <si>
    <t>Unknown</t>
  </si>
  <si>
    <r>
      <t>lators</t>
    </r>
    <r>
      <rPr>
        <b/>
        <vertAlign val="superscript"/>
        <sz val="10"/>
        <rFont val="Arial"/>
        <family val="2"/>
      </rPr>
      <t>2</t>
    </r>
  </si>
  <si>
    <t>Release</t>
  </si>
  <si>
    <r>
      <t>Jail Beds</t>
    </r>
    <r>
      <rPr>
        <b/>
        <vertAlign val="superscript"/>
        <sz val="10"/>
        <rFont val="Arial"/>
        <family val="2"/>
      </rPr>
      <t>3</t>
    </r>
  </si>
  <si>
    <r>
      <t>Beds</t>
    </r>
    <r>
      <rPr>
        <b/>
        <vertAlign val="superscript"/>
        <sz val="10"/>
        <rFont val="Arial"/>
        <family val="2"/>
      </rPr>
      <t>3</t>
    </r>
  </si>
  <si>
    <r>
      <t>Capacity</t>
    </r>
    <r>
      <rPr>
        <b/>
        <vertAlign val="superscript"/>
        <sz val="10"/>
        <rFont val="Arial"/>
        <family val="2"/>
      </rPr>
      <t>4</t>
    </r>
  </si>
  <si>
    <r>
      <t>Total</t>
    </r>
    <r>
      <rPr>
        <b/>
        <vertAlign val="superscript"/>
        <sz val="10"/>
        <rFont val="Arial"/>
        <family val="2"/>
      </rPr>
      <t>5</t>
    </r>
  </si>
  <si>
    <r>
      <t>Other</t>
    </r>
    <r>
      <rPr>
        <b/>
        <vertAlign val="superscript"/>
        <sz val="10"/>
        <rFont val="Arial"/>
        <family val="2"/>
      </rPr>
      <t>6</t>
    </r>
  </si>
  <si>
    <r>
      <t>Total</t>
    </r>
    <r>
      <rPr>
        <b/>
        <vertAlign val="superscript"/>
        <sz val="10"/>
        <rFont val="Arial"/>
        <family val="2"/>
      </rPr>
      <t>7</t>
    </r>
  </si>
  <si>
    <r>
      <t>Other</t>
    </r>
    <r>
      <rPr>
        <b/>
        <vertAlign val="superscript"/>
        <sz val="10"/>
        <rFont val="Arial"/>
        <family val="2"/>
      </rPr>
      <t>8</t>
    </r>
  </si>
  <si>
    <t>NA</t>
  </si>
  <si>
    <r>
      <t>1</t>
    </r>
    <r>
      <rPr>
        <sz val="10"/>
        <rFont val="Arial"/>
        <family val="2"/>
      </rPr>
      <t>Population for June 30 of the fiscal year.</t>
    </r>
  </si>
  <si>
    <r>
      <t>2</t>
    </r>
    <r>
      <rPr>
        <sz val="10"/>
        <rFont val="Arial"/>
        <family val="2"/>
      </rPr>
      <t>Violators include offenders incarcerated for field violations regardless of offense types.</t>
    </r>
  </si>
  <si>
    <r>
      <t>3</t>
    </r>
    <r>
      <rPr>
        <sz val="10"/>
        <rFont val="Arial"/>
        <family val="2"/>
      </rPr>
      <t>In 2004, the DOC began reporting contracted bed space to house DOC offenders at in-state county jails and at out-of-state rented beds. Since 2012</t>
    </r>
  </si>
  <si>
    <t>the figures include violators in jails.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</si>
  <si>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Operational capacity rather than rated capacity. </t>
    </r>
  </si>
  <si>
    <r>
      <t>5</t>
    </r>
    <r>
      <rPr>
        <sz val="10"/>
        <rFont val="Arial"/>
        <family val="2"/>
      </rPr>
      <t>Total Admissions represent entries into prison of offenders who are serving sentenced prison time.</t>
    </r>
  </si>
  <si>
    <r>
      <t>6</t>
    </r>
    <r>
      <rPr>
        <sz val="10"/>
        <rFont val="Arial"/>
        <family val="2"/>
      </rPr>
      <t>Other Admissions represent entries into prison of offenders who are serving community custody violation time or time related to non-Washington State</t>
    </r>
  </si>
  <si>
    <t>prison sentences.</t>
  </si>
  <si>
    <r>
      <t>7</t>
    </r>
    <r>
      <rPr>
        <sz val="10"/>
        <color theme="1"/>
        <rFont val="Arial"/>
        <family val="2"/>
      </rPr>
      <t>Total Releases represent exits of offenders who are serving sentenced prison time.</t>
    </r>
  </si>
  <si>
    <r>
      <t>8</t>
    </r>
    <r>
      <rPr>
        <sz val="10"/>
        <color theme="1"/>
        <rFont val="Arial"/>
        <family val="2"/>
      </rPr>
      <t>Other Releases represent exits of offenders who are serving community custody violation time or time related to non-Washington State prison sentences.</t>
    </r>
  </si>
  <si>
    <t>NA - Not Available.</t>
  </si>
  <si>
    <t>Table: JT05</t>
  </si>
  <si>
    <t>JUVENILE REHABILITATION</t>
  </si>
  <si>
    <t>RESIDENTIAL POPULATION SUMMARY</t>
  </si>
  <si>
    <t>Department of Social and Health Services | 360-902-0219 | http://www.dshs.wa.gov</t>
  </si>
  <si>
    <t>Average Daily</t>
  </si>
  <si>
    <t>Fiscal Year</t>
  </si>
  <si>
    <r>
      <t>Admissions</t>
    </r>
    <r>
      <rPr>
        <b/>
        <vertAlign val="superscript"/>
        <sz val="10"/>
        <rFont val="Arial"/>
        <family val="2"/>
      </rPr>
      <t>1</t>
    </r>
  </si>
  <si>
    <r>
      <t>Releases</t>
    </r>
    <r>
      <rPr>
        <b/>
        <vertAlign val="superscript"/>
        <sz val="10"/>
        <rFont val="Arial"/>
        <family val="2"/>
      </rPr>
      <t>1</t>
    </r>
  </si>
  <si>
    <r>
      <t xml:space="preserve">    Population</t>
    </r>
    <r>
      <rPr>
        <b/>
        <vertAlign val="superscript"/>
        <sz val="10"/>
        <rFont val="Arial"/>
        <family val="2"/>
      </rPr>
      <t>2</t>
    </r>
  </si>
  <si>
    <r>
      <t>Capacity</t>
    </r>
    <r>
      <rPr>
        <b/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</si>
  <si>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Includes all residential programs (institutions and community residential).</t>
    </r>
  </si>
  <si>
    <r>
      <t>2</t>
    </r>
    <r>
      <rPr>
        <sz val="10"/>
        <rFont val="Arial"/>
        <family val="2"/>
      </rPr>
      <t>Includes persons who are in the In-Residence, Authorized Leave and Unauthorized</t>
    </r>
  </si>
  <si>
    <t>Leave status categories. The data also include persons on Temporary Assignment</t>
  </si>
  <si>
    <t>of 14 days or less.</t>
  </si>
  <si>
    <r>
      <t>3</t>
    </r>
    <r>
      <rPr>
        <sz val="10"/>
        <color theme="1"/>
        <rFont val="Arial"/>
        <family val="2"/>
      </rPr>
      <t>Includes both institutional ADP and community residential placements. Capacity is</t>
    </r>
  </si>
  <si>
    <t>based on client count on the last of the month each state fiscal year.</t>
  </si>
  <si>
    <t>Note: Parole revocations are counted as separate admissions and releases. Data</t>
  </si>
  <si>
    <t xml:space="preserve">reporting by DSHS discontinued when this program moved to the Department of </t>
  </si>
  <si>
    <t>Children, Youth and Families effective July 1, 2019.</t>
  </si>
  <si>
    <t>Table: JT06</t>
  </si>
  <si>
    <r>
      <t>AVERAGE DAILY POPULATION OF ALL COUNTY JAILS</t>
    </r>
    <r>
      <rPr>
        <b/>
        <vertAlign val="superscript"/>
        <sz val="10"/>
        <rFont val="Arial"/>
        <family val="2"/>
      </rPr>
      <t>1</t>
    </r>
  </si>
  <si>
    <t>Washington Association of Sheriffs and Police Chiefs | 360-486-2380 | http://www.waspc.org</t>
  </si>
  <si>
    <t>Calendar Year End</t>
  </si>
  <si>
    <t>Capacity</t>
  </si>
  <si>
    <t>Average Daily Population</t>
  </si>
  <si>
    <t xml:space="preserve">    Percent of Capacity</t>
  </si>
  <si>
    <t>Male</t>
  </si>
  <si>
    <t>Female</t>
  </si>
  <si>
    <t>Caucasian</t>
  </si>
  <si>
    <t>Black</t>
  </si>
  <si>
    <t>Hispanic</t>
  </si>
  <si>
    <t>Native American</t>
  </si>
  <si>
    <t>Asian/Other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</si>
  <si>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The Washington Association of Sheriffs and Police Chiefs converted to a new program,</t>
    </r>
  </si>
  <si>
    <t>the Jail Booking and Reporting System. Includes data reported for county, city and</t>
  </si>
  <si>
    <t>tribal jails.</t>
  </si>
  <si>
    <t xml:space="preserve">Note: Reporting has not been consistent so annual comparisons are not advised. </t>
  </si>
  <si>
    <t>Table: JT07</t>
  </si>
  <si>
    <t>COURTS OF LIMITED JURISDICTION: FILINGS BY JURISDICTION</t>
  </si>
  <si>
    <t>Administrative Office of the Courts | 360-753-3365 | http://www.courts.wa.gov</t>
  </si>
  <si>
    <t>State/County Matters</t>
  </si>
  <si>
    <t>Traffic Infractions</t>
  </si>
  <si>
    <t>Non-Traffic Infractions</t>
  </si>
  <si>
    <t>DUI/Physical Control</t>
  </si>
  <si>
    <t>Other Traffic Misdemeanors</t>
  </si>
  <si>
    <t>Non-Traffic Misdemeanors</t>
  </si>
  <si>
    <r>
      <t>Felony Complaints</t>
    </r>
    <r>
      <rPr>
        <vertAlign val="superscript"/>
        <sz val="10"/>
        <rFont val="Arial"/>
        <family val="2"/>
      </rPr>
      <t>1</t>
    </r>
  </si>
  <si>
    <t>Civil</t>
  </si>
  <si>
    <r>
      <t>Domestic Violence Protection</t>
    </r>
    <r>
      <rPr>
        <vertAlign val="superscript"/>
        <sz val="10"/>
        <rFont val="Arial"/>
        <family val="2"/>
      </rPr>
      <t>2</t>
    </r>
  </si>
  <si>
    <r>
      <t>Civil Harassment Protection</t>
    </r>
    <r>
      <rPr>
        <vertAlign val="superscript"/>
        <sz val="10"/>
        <rFont val="Arial"/>
        <family val="2"/>
      </rPr>
      <t>2</t>
    </r>
  </si>
  <si>
    <r>
      <t>Sexual Assault Protection</t>
    </r>
    <r>
      <rPr>
        <vertAlign val="superscript"/>
        <sz val="10"/>
        <rFont val="Arial"/>
        <family val="2"/>
      </rPr>
      <t>2</t>
    </r>
  </si>
  <si>
    <t>Small Claims</t>
  </si>
  <si>
    <r>
      <t>Stalking Protection</t>
    </r>
    <r>
      <rPr>
        <vertAlign val="superscript"/>
        <sz val="10"/>
        <rFont val="Arial"/>
        <family val="2"/>
      </rPr>
      <t>2</t>
    </r>
  </si>
  <si>
    <t>--</t>
  </si>
  <si>
    <t>Total State/County</t>
  </si>
  <si>
    <r>
      <t>Municipal Matters</t>
    </r>
    <r>
      <rPr>
        <vertAlign val="superscript"/>
        <sz val="10"/>
        <rFont val="Arial"/>
        <family val="2"/>
      </rPr>
      <t>3</t>
    </r>
  </si>
  <si>
    <t>Total Municipal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</si>
  <si>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Some courts have felony probable-cause activity in addition to the formal felony complaint filings shown here. For felony probable-cause statistics, </t>
    </r>
  </si>
  <si>
    <t>see the statewide trend table titled "Felony Activity" and the court-level table titled "Felony Complaints" at http://www.courts.wa.gov/caseload/.</t>
  </si>
  <si>
    <r>
      <t>2</t>
    </r>
    <r>
      <rPr>
        <sz val="10"/>
        <rFont val="Arial"/>
        <family val="2"/>
      </rPr>
      <t xml:space="preserve">Does not include related criminal charges, which are included in Non-Traffic Misdemeanors. </t>
    </r>
  </si>
  <si>
    <r>
      <t>3</t>
    </r>
    <r>
      <rPr>
        <sz val="10"/>
        <rFont val="Arial"/>
        <family val="2"/>
      </rPr>
      <t>Municipal Matters include filings in both contracting municipalities and independent municipal courts.</t>
    </r>
  </si>
  <si>
    <t>Table: JT08</t>
  </si>
  <si>
    <t>SUPERIOR COURT SYSTEM</t>
  </si>
  <si>
    <r>
      <t>2018</t>
    </r>
    <r>
      <rPr>
        <b/>
        <vertAlign val="superscript"/>
        <sz val="10"/>
        <rFont val="Arial"/>
        <family val="2"/>
      </rPr>
      <t xml:space="preserve"> 1</t>
    </r>
  </si>
  <si>
    <t>Cases Filed</t>
  </si>
  <si>
    <t>Civil Cases</t>
  </si>
  <si>
    <t>Tort</t>
  </si>
  <si>
    <t>Commercial</t>
  </si>
  <si>
    <t>Property Rights</t>
  </si>
  <si>
    <r>
      <t>Civil Protection Orders</t>
    </r>
    <r>
      <rPr>
        <vertAlign val="superscript"/>
        <sz val="10"/>
        <rFont val="Arial"/>
        <family val="2"/>
      </rPr>
      <t>2</t>
    </r>
  </si>
  <si>
    <r>
      <t>Domestic Violence</t>
    </r>
    <r>
      <rPr>
        <vertAlign val="superscript"/>
        <sz val="10"/>
        <rFont val="Arial"/>
        <family val="2"/>
      </rPr>
      <t>2</t>
    </r>
  </si>
  <si>
    <t>Administrative Law Review</t>
  </si>
  <si>
    <t>Other Petitions and Complaints</t>
  </si>
  <si>
    <t>Appeals from Lower Courts</t>
  </si>
  <si>
    <t>Other Matters Filed</t>
  </si>
  <si>
    <t>Criminal Cases</t>
  </si>
  <si>
    <t>Sex Crimes</t>
  </si>
  <si>
    <r>
      <t>Robbery/Theft/MV Theft</t>
    </r>
    <r>
      <rPr>
        <vertAlign val="superscript"/>
        <sz val="10"/>
        <rFont val="Arial"/>
        <family val="2"/>
      </rPr>
      <t>3</t>
    </r>
  </si>
  <si>
    <t>Controlled Substances</t>
  </si>
  <si>
    <r>
      <t>Other Felonies</t>
    </r>
    <r>
      <rPr>
        <vertAlign val="superscript"/>
        <sz val="10"/>
        <rFont val="Arial"/>
        <family val="2"/>
      </rPr>
      <t>4</t>
    </r>
  </si>
  <si>
    <t xml:space="preserve">Misdemeanors/Gross
      </t>
  </si>
  <si>
    <t>Misdemeanors</t>
  </si>
  <si>
    <t>Lower Court Appeals</t>
  </si>
  <si>
    <r>
      <t>Non-Charge Filings</t>
    </r>
    <r>
      <rPr>
        <vertAlign val="superscript"/>
        <sz val="10"/>
        <rFont val="Arial"/>
        <family val="2"/>
      </rPr>
      <t>5</t>
    </r>
  </si>
  <si>
    <t>Other Cases</t>
  </si>
  <si>
    <t>Probate</t>
  </si>
  <si>
    <t>Guardianship</t>
  </si>
  <si>
    <t>Domestic Relations</t>
  </si>
  <si>
    <r>
      <t>Adoptions &amp; Paternity</t>
    </r>
    <r>
      <rPr>
        <vertAlign val="superscript"/>
        <sz val="10"/>
        <rFont val="Arial"/>
        <family val="2"/>
      </rPr>
      <t>6</t>
    </r>
  </si>
  <si>
    <t>Mental Illness &amp; Alcohol</t>
  </si>
  <si>
    <t>Juvenile Cases</t>
  </si>
  <si>
    <t>Dependency</t>
  </si>
  <si>
    <r>
      <t>Offender</t>
    </r>
    <r>
      <rPr>
        <vertAlign val="superscript"/>
        <sz val="10"/>
        <rFont val="Arial"/>
        <family val="2"/>
      </rPr>
      <t>7</t>
    </r>
  </si>
  <si>
    <t>Jury &amp; Non-Jury Trials</t>
  </si>
  <si>
    <t>Civil Trials &amp; Other</t>
  </si>
  <si>
    <t>Criminal Trials</t>
  </si>
  <si>
    <t>Juvenile Trials</t>
  </si>
  <si>
    <r>
      <rPr>
        <vertAlign val="superscript"/>
        <sz val="9"/>
        <rFont val="Arial"/>
        <family val="2"/>
      </rPr>
      <t>1</t>
    </r>
    <r>
      <rPr>
        <sz val="10"/>
        <rFont val="Arial"/>
        <family val="2"/>
      </rPr>
      <t>King County Superior Court case information and activity reported in the published caseload reports may be temporarily</t>
    </r>
  </si>
  <si>
    <t>incomplete as of November 13, 2018. The court has transitioned to a locally implemented and maintained case management</t>
  </si>
  <si>
    <t>system. For further information, please consult their portal located at:</t>
  </si>
  <si>
    <t>https://dja-prd-ecexap1.kingcounty.gov/?q=Home or contact the King County Clerk's Office by email at:</t>
  </si>
  <si>
    <t>DJA.CustomerServiceEmail@kingcounty.gov.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</si>
  <si>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Commencing with caseload reporting for July 2013: (a) the Civil Protection Orders category includes the following causes of</t>
    </r>
  </si>
  <si>
    <t>action: Unlawful Harassment (HAR), Sexual Assault Protection (SXP), and Stalking Protection Orders (STK); (b) the</t>
  </si>
  <si>
    <t>Domestic Violence category includes the following causes of action: Domestic Violence Protection (DVP), Vulnerable Adult</t>
  </si>
  <si>
    <t>Protection (VAP), and Foreign Protection Orders (FPO).</t>
  </si>
  <si>
    <r>
      <t>3</t>
    </r>
    <r>
      <rPr>
        <sz val="10"/>
        <rFont val="Arial"/>
        <family val="2"/>
      </rPr>
      <t>Includes burglary data.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</si>
  <si>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Pursuant to Chapter 53 Laws of 2003 (SB 5758 - effective July 1, 2004), technical (non-substantive) revisions were made to</t>
    </r>
  </si>
  <si>
    <t>the criminal statutes of Washington state. In conjunction with this recodification, statistical categorization of criminal</t>
  </si>
  <si>
    <t>cases was revised. Charges based on statutes that cite both felony and misdemeanor category charging options were</t>
  </si>
  <si>
    <t>previously categorized as felonies. Beginning with January 2004 figures, these are categorized for statistical purposes as</t>
  </si>
  <si>
    <t>gross misdemeanors/misdemeanors.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</si>
  <si>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A non-charge case is one opened for which no formal charges have been filed, such as for conducting one or more</t>
    </r>
  </si>
  <si>
    <t>preliminary appearances prior to the  filing of an information. If an information is subsequently filed, the case is counted as</t>
  </si>
  <si>
    <t>a criminal case as of the date the information is filed.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</si>
  <si>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Data and/or categories revised. Historical data may not be available or comparable.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</si>
  <si>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Data include counts on "non-charge matters."</t>
    </r>
  </si>
  <si>
    <t>Table: JT09</t>
  </si>
  <si>
    <t>COURT OF APPEALS AND SUPREME COURT SYSTEMS</t>
  </si>
  <si>
    <t>Court of Appeals</t>
  </si>
  <si>
    <t>Total Appeals Filed</t>
  </si>
  <si>
    <t xml:space="preserve">   Criminal Appeals</t>
  </si>
  <si>
    <t xml:space="preserve">   Civil Appeals</t>
  </si>
  <si>
    <t>Total Other Matters Filed</t>
  </si>
  <si>
    <t xml:space="preserve">   Personal Restraint Petitions</t>
  </si>
  <si>
    <t xml:space="preserve">   Notices of Discretionary Review </t>
  </si>
  <si>
    <t>Total Cases Filed</t>
  </si>
  <si>
    <t>Supreme Court</t>
  </si>
  <si>
    <t>Total Filings from Trial Court</t>
  </si>
  <si>
    <t>Appeals</t>
  </si>
  <si>
    <t>Direct Discretionary Review</t>
  </si>
  <si>
    <t>Death Penalty Review</t>
  </si>
  <si>
    <t>Expenditure of Public Funds</t>
  </si>
  <si>
    <t>Total Filings from the Court of Appeals</t>
  </si>
  <si>
    <t>Petitions for Review</t>
  </si>
  <si>
    <t>Motion for Discretionary Review</t>
  </si>
  <si>
    <r>
      <t xml:space="preserve">Motion for </t>
    </r>
    <r>
      <rPr>
        <sz val="10"/>
        <color indexed="8"/>
        <rFont val="Arial"/>
        <family val="2"/>
      </rPr>
      <t>Discretionary</t>
    </r>
    <r>
      <rPr>
        <sz val="10"/>
        <rFont val="Arial"/>
        <family val="2"/>
      </rPr>
      <t xml:space="preserve"> Review of PRP</t>
    </r>
    <r>
      <rPr>
        <vertAlign val="superscript"/>
        <sz val="10"/>
        <rFont val="Arial"/>
        <family val="2"/>
      </rPr>
      <t>1</t>
    </r>
  </si>
  <si>
    <t>Certifications/Transfers</t>
  </si>
  <si>
    <t>Original Actions &amp; Certified from Federal Court</t>
  </si>
  <si>
    <r>
      <t>Filings from the WSBA &amp; CJC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</si>
  <si>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PRP: Personal Restraint Petitions.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</si>
  <si>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WSBA: Washington State Bar Association; CJC: Commission on Judicial Conduct.</t>
    </r>
  </si>
  <si>
    <t>Table: JT10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</si>
</sst>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7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10"/>
      <color rgb="FFFF0000"/>
      <name val="Courier New"/>
      <family val="3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0"/>
      <name val="Arial"/>
      <family val="2"/>
    </font>
    <font>
      <vertAlign val="superscript"/>
      <sz val="9"/>
      <name val="Arial"/>
      <family val="2"/>
    </font>
    <font>
      <u/>
      <sz val="8"/>
      <color theme="10"/>
      <name val="Calibri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4" fillId="0" borderId="0"/>
    <xf numFmtId="0" fontId="14" fillId="0" borderId="0"/>
    <xf numFmtId="0" fontId="17" fillId="0" borderId="0"/>
    <xf numFmtId="0" fontId="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4" fillId="0" borderId="0" applyNumberFormat="0" applyFill="0" applyBorder="0" applyAlignment="0" applyProtection="0"/>
  </cellStyleXfs>
  <cellXfs count="160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right" vertical="top"/>
    </xf>
    <xf numFmtId="0" fontId="3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right" vertical="top"/>
    </xf>
    <xf numFmtId="0" fontId="5" fillId="2" borderId="0" xfId="2" applyFont="1" applyFill="1"/>
    <xf numFmtId="0" fontId="5" fillId="2" borderId="0" xfId="2" applyFont="1" applyFill="1" applyAlignment="1">
      <alignment horizontal="right" vertical="top"/>
    </xf>
    <xf numFmtId="0" fontId="6" fillId="2" borderId="0" xfId="3" applyFill="1" applyAlignment="1" applyProtection="1"/>
    <xf numFmtId="0" fontId="4" fillId="0" borderId="0" xfId="2" applyFont="1" applyFill="1" applyAlignment="1">
      <alignment horizontal="right" vertical="top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9" fillId="2" borderId="1" xfId="2" applyFont="1" applyFill="1" applyBorder="1" applyAlignment="1"/>
    <xf numFmtId="0" fontId="9" fillId="2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9" fillId="2" borderId="0" xfId="2" applyFont="1" applyFill="1" applyAlignment="1"/>
    <xf numFmtId="0" fontId="10" fillId="2" borderId="0" xfId="2" applyFont="1" applyFill="1" applyAlignment="1"/>
    <xf numFmtId="3" fontId="8" fillId="2" borderId="0" xfId="4" applyNumberFormat="1" applyFont="1" applyFill="1" applyAlignment="1">
      <alignment wrapText="1"/>
    </xf>
    <xf numFmtId="3" fontId="8" fillId="2" borderId="0" xfId="2" applyNumberFormat="1" applyFont="1" applyFill="1" applyAlignment="1"/>
    <xf numFmtId="3" fontId="8" fillId="0" borderId="0" xfId="1" applyNumberFormat="1" applyFont="1" applyBorder="1"/>
    <xf numFmtId="0" fontId="11" fillId="2" borderId="0" xfId="2" applyFont="1" applyFill="1" applyAlignment="1"/>
    <xf numFmtId="0" fontId="11" fillId="0" borderId="0" xfId="2" applyFont="1" applyFill="1" applyAlignment="1"/>
    <xf numFmtId="0" fontId="7" fillId="2" borderId="1" xfId="2" applyFont="1" applyFill="1" applyBorder="1" applyAlignment="1"/>
    <xf numFmtId="3" fontId="4" fillId="2" borderId="0" xfId="5" applyNumberFormat="1" applyFont="1" applyFill="1" applyBorder="1" applyAlignment="1">
      <alignment wrapText="1"/>
    </xf>
    <xf numFmtId="3" fontId="8" fillId="2" borderId="0" xfId="2" applyNumberFormat="1" applyFont="1" applyFill="1"/>
    <xf numFmtId="3" fontId="8" fillId="2" borderId="0" xfId="6" applyNumberFormat="1" applyFont="1" applyFill="1" applyBorder="1" applyAlignment="1">
      <alignment wrapText="1"/>
    </xf>
    <xf numFmtId="3" fontId="4" fillId="2" borderId="0" xfId="5" applyNumberFormat="1" applyFont="1" applyFill="1" applyBorder="1" applyAlignment="1"/>
    <xf numFmtId="0" fontId="8" fillId="2" borderId="0" xfId="2" applyFont="1" applyFill="1" applyAlignment="1">
      <alignment horizontal="right"/>
    </xf>
    <xf numFmtId="0" fontId="11" fillId="2" borderId="0" xfId="2" applyFont="1" applyFill="1" applyAlignment="1"/>
    <xf numFmtId="0" fontId="12" fillId="2" borderId="0" xfId="2" applyFont="1" applyFill="1" applyAlignment="1">
      <alignment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/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center"/>
    </xf>
    <xf numFmtId="0" fontId="7" fillId="2" borderId="0" xfId="2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7" fillId="2" borderId="0" xfId="2" applyFont="1" applyFill="1" applyAlignment="1">
      <alignment horizontal="right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16" fillId="2" borderId="1" xfId="2" applyFont="1" applyFill="1" applyBorder="1" applyAlignment="1">
      <alignment horizontal="right" wrapText="1"/>
    </xf>
    <xf numFmtId="0" fontId="7" fillId="2" borderId="0" xfId="2" applyFont="1" applyFill="1" applyBorder="1" applyAlignment="1">
      <alignment wrapText="1"/>
    </xf>
    <xf numFmtId="0" fontId="7" fillId="2" borderId="0" xfId="2" applyFont="1" applyFill="1" applyAlignment="1">
      <alignment horizontal="right" wrapText="1"/>
    </xf>
    <xf numFmtId="0" fontId="7" fillId="2" borderId="0" xfId="2" applyFont="1" applyFill="1" applyBorder="1" applyAlignment="1"/>
    <xf numFmtId="0" fontId="10" fillId="2" borderId="0" xfId="2" applyFont="1" applyFill="1" applyAlignment="1">
      <alignment horizontal="left" wrapText="1"/>
    </xf>
    <xf numFmtId="0" fontId="11" fillId="2" borderId="0" xfId="2" applyFont="1" applyFill="1" applyAlignment="1">
      <alignment horizontal="left" wrapText="1"/>
    </xf>
    <xf numFmtId="3" fontId="8" fillId="0" borderId="0" xfId="7" applyNumberFormat="1" applyFont="1"/>
    <xf numFmtId="3" fontId="4" fillId="2" borderId="0" xfId="8" applyNumberFormat="1" applyFont="1" applyFill="1" applyAlignment="1"/>
    <xf numFmtId="3" fontId="8" fillId="0" borderId="0" xfId="7" applyNumberFormat="1" applyFont="1" applyFill="1"/>
    <xf numFmtId="0" fontId="8" fillId="0" borderId="0" xfId="2" applyFont="1" applyFill="1"/>
    <xf numFmtId="1" fontId="8" fillId="0" borderId="0" xfId="2" applyNumberFormat="1" applyFont="1" applyFill="1"/>
    <xf numFmtId="3" fontId="8" fillId="0" borderId="0" xfId="1" applyNumberFormat="1" applyFont="1"/>
    <xf numFmtId="164" fontId="18" fillId="0" borderId="0" xfId="1" applyNumberFormat="1" applyFont="1"/>
    <xf numFmtId="3" fontId="11" fillId="2" borderId="0" xfId="9" applyNumberFormat="1" applyFont="1" applyFill="1" applyAlignment="1"/>
    <xf numFmtId="164" fontId="8" fillId="2" borderId="0" xfId="2" applyNumberFormat="1" applyFont="1" applyFill="1"/>
    <xf numFmtId="164" fontId="8" fillId="2" borderId="0" xfId="1" applyNumberFormat="1" applyFont="1" applyFill="1"/>
    <xf numFmtId="0" fontId="8" fillId="2" borderId="1" xfId="2" applyFont="1" applyFill="1" applyBorder="1" applyAlignment="1">
      <alignment horizontal="center"/>
    </xf>
    <xf numFmtId="1" fontId="8" fillId="2" borderId="0" xfId="2" applyNumberFormat="1" applyFont="1" applyFill="1"/>
    <xf numFmtId="0" fontId="7" fillId="2" borderId="0" xfId="2" applyFont="1" applyFill="1" applyAlignment="1">
      <alignment horizontal="center"/>
    </xf>
    <xf numFmtId="0" fontId="7" fillId="2" borderId="0" xfId="2" applyFont="1" applyFill="1" applyAlignment="1"/>
    <xf numFmtId="0" fontId="4" fillId="2" borderId="0" xfId="2" applyFont="1" applyFill="1" applyAlignment="1"/>
    <xf numFmtId="0" fontId="9" fillId="2" borderId="0" xfId="2" applyFont="1" applyFill="1" applyAlignment="1">
      <alignment horizontal="right"/>
    </xf>
    <xf numFmtId="0" fontId="19" fillId="2" borderId="0" xfId="2" applyFont="1" applyFill="1" applyAlignment="1"/>
    <xf numFmtId="0" fontId="20" fillId="2" borderId="0" xfId="2" applyFont="1" applyFill="1" applyAlignment="1">
      <alignment horizontal="right"/>
    </xf>
    <xf numFmtId="3" fontId="14" fillId="0" borderId="0" xfId="10" applyNumberFormat="1" applyBorder="1" applyAlignment="1">
      <alignment horizontal="right" wrapText="1"/>
    </xf>
    <xf numFmtId="0" fontId="14" fillId="0" borderId="0" xfId="11" applyBorder="1" applyAlignment="1">
      <alignment horizontal="right" wrapText="1"/>
    </xf>
    <xf numFmtId="3" fontId="14" fillId="0" borderId="0" xfId="11" applyNumberFormat="1" applyBorder="1" applyAlignment="1">
      <alignment horizontal="right" wrapText="1"/>
    </xf>
    <xf numFmtId="0" fontId="8" fillId="2" borderId="0" xfId="11" applyFont="1" applyFill="1" applyAlignment="1">
      <alignment horizontal="left"/>
    </xf>
    <xf numFmtId="3" fontId="8" fillId="2" borderId="0" xfId="12" applyNumberFormat="1" applyFont="1" applyFill="1" applyAlignment="1">
      <alignment horizontal="right" wrapText="1"/>
    </xf>
    <xf numFmtId="3" fontId="4" fillId="0" borderId="0" xfId="13" applyNumberFormat="1" applyFont="1"/>
    <xf numFmtId="3" fontId="8" fillId="2" borderId="0" xfId="13" applyNumberFormat="1" applyFont="1" applyFill="1"/>
    <xf numFmtId="49" fontId="8" fillId="2" borderId="0" xfId="11" applyNumberFormat="1" applyFont="1" applyFill="1" applyAlignment="1">
      <alignment horizontal="left"/>
    </xf>
    <xf numFmtId="3" fontId="8" fillId="2" borderId="0" xfId="11" applyNumberFormat="1" applyFont="1" applyFill="1" applyAlignment="1"/>
    <xf numFmtId="3" fontId="8" fillId="2" borderId="0" xfId="2" applyNumberFormat="1" applyFont="1" applyFill="1" applyAlignment="1">
      <alignment horizontal="right" wrapText="1"/>
    </xf>
    <xf numFmtId="0" fontId="1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7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right"/>
    </xf>
    <xf numFmtId="0" fontId="8" fillId="2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right"/>
    </xf>
    <xf numFmtId="0" fontId="22" fillId="2" borderId="0" xfId="2" applyFont="1" applyFill="1" applyBorder="1" applyAlignment="1"/>
    <xf numFmtId="0" fontId="22" fillId="2" borderId="0" xfId="2" applyFont="1" applyFill="1" applyBorder="1" applyAlignment="1">
      <alignment horizontal="right"/>
    </xf>
    <xf numFmtId="0" fontId="8" fillId="2" borderId="0" xfId="2" applyFont="1" applyFill="1" applyBorder="1" applyAlignment="1">
      <alignment horizontal="left"/>
    </xf>
    <xf numFmtId="3" fontId="8" fillId="2" borderId="0" xfId="2" applyNumberFormat="1" applyFont="1" applyFill="1" applyBorder="1" applyAlignment="1"/>
    <xf numFmtId="0" fontId="8" fillId="2" borderId="0" xfId="5" applyFont="1" applyFill="1" applyBorder="1" applyAlignment="1">
      <alignment horizontal="left"/>
    </xf>
    <xf numFmtId="3" fontId="8" fillId="2" borderId="0" xfId="5" applyNumberFormat="1" applyFont="1" applyFill="1" applyBorder="1" applyAlignment="1"/>
    <xf numFmtId="0" fontId="8" fillId="2" borderId="0" xfId="5" applyFont="1" applyFill="1" applyBorder="1" applyAlignment="1"/>
    <xf numFmtId="0" fontId="8" fillId="2" borderId="0" xfId="5" applyFont="1" applyFill="1" applyBorder="1" applyAlignment="1">
      <alignment horizontal="right"/>
    </xf>
    <xf numFmtId="3" fontId="8" fillId="0" borderId="0" xfId="5" applyNumberFormat="1" applyFont="1" applyFill="1" applyBorder="1" applyAlignment="1"/>
    <xf numFmtId="0" fontId="15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8" fillId="2" borderId="0" xfId="2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Font="1" applyFill="1" applyBorder="1"/>
    <xf numFmtId="0" fontId="19" fillId="2" borderId="0" xfId="2" applyFont="1" applyFill="1" applyAlignment="1">
      <alignment horizontal="right"/>
    </xf>
    <xf numFmtId="3" fontId="8" fillId="2" borderId="0" xfId="2" applyNumberFormat="1" applyFont="1" applyFill="1" applyAlignment="1">
      <alignment wrapText="1"/>
    </xf>
    <xf numFmtId="0" fontId="8" fillId="2" borderId="0" xfId="2" applyFont="1" applyFill="1" applyAlignment="1">
      <alignment wrapText="1"/>
    </xf>
    <xf numFmtId="0" fontId="8" fillId="2" borderId="0" xfId="5" applyFont="1" applyFill="1" applyAlignment="1">
      <alignment horizontal="left"/>
    </xf>
    <xf numFmtId="0" fontId="8" fillId="2" borderId="0" xfId="5" applyFont="1" applyFill="1" applyAlignment="1">
      <alignment wrapText="1"/>
    </xf>
    <xf numFmtId="3" fontId="8" fillId="2" borderId="0" xfId="2" applyNumberFormat="1" applyFont="1" applyFill="1" applyAlignment="1">
      <alignment horizontal="right"/>
    </xf>
    <xf numFmtId="0" fontId="15" fillId="2" borderId="0" xfId="2" applyFont="1" applyFill="1" applyAlignment="1"/>
    <xf numFmtId="0" fontId="4" fillId="2" borderId="0" xfId="2" applyFont="1" applyFill="1" applyAlignment="1">
      <alignment horizontal="left"/>
    </xf>
    <xf numFmtId="0" fontId="15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7" fillId="2" borderId="1" xfId="2" applyFont="1" applyFill="1" applyBorder="1" applyAlignment="1">
      <alignment horizontal="right" vertical="center"/>
    </xf>
    <xf numFmtId="165" fontId="8" fillId="2" borderId="0" xfId="2" applyNumberFormat="1" applyFont="1" applyFill="1" applyAlignment="1"/>
    <xf numFmtId="165" fontId="8" fillId="2" borderId="0" xfId="2" applyNumberFormat="1" applyFont="1" applyFill="1" applyAlignment="1">
      <alignment horizontal="right"/>
    </xf>
    <xf numFmtId="3" fontId="4" fillId="2" borderId="0" xfId="2" applyNumberFormat="1" applyFont="1" applyFill="1" applyAlignment="1"/>
    <xf numFmtId="0" fontId="15" fillId="2" borderId="0" xfId="2" applyFont="1" applyFill="1"/>
    <xf numFmtId="0" fontId="7" fillId="2" borderId="0" xfId="2" applyFont="1" applyFill="1"/>
    <xf numFmtId="0" fontId="22" fillId="2" borderId="0" xfId="2" applyFont="1" applyFill="1" applyAlignment="1"/>
    <xf numFmtId="164" fontId="7" fillId="2" borderId="0" xfId="1" applyNumberFormat="1" applyFont="1" applyFill="1"/>
    <xf numFmtId="3" fontId="8" fillId="0" borderId="0" xfId="2" applyNumberFormat="1" applyFont="1" applyAlignment="1"/>
    <xf numFmtId="3" fontId="8" fillId="0" borderId="0" xfId="2" applyNumberFormat="1" applyFont="1" applyBorder="1" applyAlignment="1"/>
    <xf numFmtId="3" fontId="8" fillId="2" borderId="0" xfId="1" applyNumberFormat="1" applyFont="1" applyFill="1"/>
    <xf numFmtId="3" fontId="8" fillId="2" borderId="0" xfId="2" quotePrefix="1" applyNumberFormat="1" applyFont="1" applyFill="1" applyAlignment="1">
      <alignment horizontal="right" wrapText="1"/>
    </xf>
    <xf numFmtId="3" fontId="8" fillId="2" borderId="0" xfId="2" quotePrefix="1" applyNumberFormat="1" applyFont="1" applyFill="1" applyAlignment="1">
      <alignment horizontal="right"/>
    </xf>
    <xf numFmtId="0" fontId="7" fillId="2" borderId="0" xfId="2" applyFont="1" applyFill="1" applyBorder="1" applyAlignment="1">
      <alignment horizontal="center" vertical="top"/>
    </xf>
    <xf numFmtId="0" fontId="8" fillId="2" borderId="0" xfId="2" applyFont="1" applyFill="1" applyBorder="1" applyAlignment="1">
      <alignment vertical="top"/>
    </xf>
    <xf numFmtId="0" fontId="8" fillId="2" borderId="0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vertical="top"/>
    </xf>
    <xf numFmtId="0" fontId="7" fillId="2" borderId="1" xfId="5" applyFont="1" applyFill="1" applyBorder="1" applyAlignment="1">
      <alignment horizontal="right" vertical="top"/>
    </xf>
    <xf numFmtId="0" fontId="8" fillId="2" borderId="0" xfId="5" applyFont="1" applyFill="1" applyBorder="1" applyAlignment="1">
      <alignment vertical="top"/>
    </xf>
    <xf numFmtId="0" fontId="7" fillId="2" borderId="0" xfId="2" applyFont="1" applyFill="1" applyBorder="1" applyAlignment="1">
      <alignment vertical="top"/>
    </xf>
    <xf numFmtId="0" fontId="22" fillId="2" borderId="0" xfId="2" applyFont="1" applyFill="1" applyBorder="1" applyAlignment="1">
      <alignment vertical="top"/>
    </xf>
    <xf numFmtId="0" fontId="8" fillId="2" borderId="0" xfId="2" applyFont="1" applyFill="1" applyBorder="1" applyAlignment="1">
      <alignment horizontal="left" vertical="top" indent="1"/>
    </xf>
    <xf numFmtId="3" fontId="8" fillId="2" borderId="0" xfId="5" applyNumberFormat="1" applyFont="1" applyFill="1" applyBorder="1" applyAlignment="1">
      <alignment vertical="top"/>
    </xf>
    <xf numFmtId="3" fontId="8" fillId="2" borderId="0" xfId="1" applyNumberFormat="1" applyFont="1" applyFill="1" applyBorder="1" applyAlignment="1">
      <alignment vertical="top"/>
    </xf>
    <xf numFmtId="0" fontId="8" fillId="2" borderId="0" xfId="2" applyFont="1" applyFill="1" applyBorder="1" applyAlignment="1">
      <alignment horizontal="left" vertical="top" wrapText="1" indent="1"/>
    </xf>
    <xf numFmtId="0" fontId="8" fillId="2" borderId="0" xfId="2" applyFont="1" applyFill="1" applyBorder="1" applyAlignment="1">
      <alignment vertical="top" wrapText="1"/>
    </xf>
    <xf numFmtId="0" fontId="8" fillId="2" borderId="0" xfId="2" applyFont="1" applyFill="1" applyBorder="1" applyAlignment="1">
      <alignment horizontal="left" vertical="top" wrapText="1" indent="2"/>
    </xf>
    <xf numFmtId="0" fontId="8" fillId="2" borderId="0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center" vertical="top"/>
    </xf>
    <xf numFmtId="3" fontId="8" fillId="2" borderId="0" xfId="2" applyNumberFormat="1" applyFont="1" applyFill="1" applyBorder="1" applyAlignment="1">
      <alignment horizontal="center" vertical="top"/>
    </xf>
    <xf numFmtId="3" fontId="8" fillId="2" borderId="0" xfId="2" applyNumberFormat="1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0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left" vertical="top" wrapText="1"/>
    </xf>
    <xf numFmtId="0" fontId="8" fillId="2" borderId="0" xfId="14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0" fontId="15" fillId="2" borderId="0" xfId="2" applyFont="1" applyFill="1" applyBorder="1" applyAlignment="1">
      <alignment vertical="top"/>
    </xf>
    <xf numFmtId="49" fontId="8" fillId="2" borderId="0" xfId="2" applyNumberFormat="1" applyFont="1" applyFill="1" applyBorder="1" applyAlignment="1">
      <alignment horizontal="left" vertical="top"/>
    </xf>
    <xf numFmtId="49" fontId="8" fillId="2" borderId="0" xfId="2" applyNumberFormat="1" applyFont="1" applyFill="1" applyBorder="1" applyAlignment="1">
      <alignment vertical="top" wrapText="1"/>
    </xf>
    <xf numFmtId="0" fontId="11" fillId="2" borderId="0" xfId="2" applyFont="1" applyFill="1" applyAlignment="1">
      <alignment horizontal="center"/>
    </xf>
    <xf numFmtId="0" fontId="25" fillId="2" borderId="0" xfId="2" applyFont="1" applyFill="1" applyAlignment="1">
      <alignment horizontal="right" wrapText="1"/>
    </xf>
    <xf numFmtId="3" fontId="4" fillId="2" borderId="0" xfId="2" applyNumberFormat="1" applyFont="1" applyFill="1"/>
    <xf numFmtId="0" fontId="8" fillId="2" borderId="0" xfId="2" applyFont="1" applyFill="1" applyAlignment="1">
      <alignment horizontal="left" indent="1"/>
    </xf>
    <xf numFmtId="0" fontId="8" fillId="2" borderId="0" xfId="2" applyFont="1" applyFill="1" applyAlignment="1">
      <alignment horizontal="right" wrapText="1"/>
    </xf>
    <xf numFmtId="0" fontId="4" fillId="2" borderId="0" xfId="2" applyFont="1" applyFill="1" applyAlignment="1">
      <alignment horizontal="left"/>
    </xf>
  </cellXfs>
  <cellStyles count="15">
    <cellStyle name="Comma" xfId="1" builtinId="3"/>
    <cellStyle name="Hyperlink" xfId="3" builtinId="8"/>
    <cellStyle name="Hyperlink 2" xfId="14"/>
    <cellStyle name="Normal" xfId="0" builtinId="0"/>
    <cellStyle name="Normal 2" xfId="2"/>
    <cellStyle name="Normal 2 2 2 2" xfId="5"/>
    <cellStyle name="Normal 2 2 2 2 2" xfId="11"/>
    <cellStyle name="Normal 2 2 2 2 3" xfId="6"/>
    <cellStyle name="Normal 2 2 2 5" xfId="12"/>
    <cellStyle name="Normal 2 4" xfId="8"/>
    <cellStyle name="Normal 3" xfId="13"/>
    <cellStyle name="Normal 5 2" xfId="7"/>
    <cellStyle name="Normal 52" xfId="9"/>
    <cellStyle name="Normal 7" xfId="4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DJA.CustomerServiceEmail@kingcounty.gov." TargetMode="External"/><Relationship Id="rId1" Type="http://schemas.openxmlformats.org/officeDocument/2006/relationships/hyperlink" Target="https://dja-prd-ecexap1.kingcounty.gov/?q=Home%20or%20contact%20the%20King%20County%20Clerk's%20Office%20by%20email%20at: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9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4"/>
    <col min="2" max="2" width="90.7109375" style="4" customWidth="1"/>
    <col min="3" max="3" width="9.28515625" style="5"/>
    <col min="4" max="16384" width="9.28515625" style="4"/>
  </cols>
  <sheetData>
    <row r="1" spans="1:3" s="3" customFormat="1" x14ac:dyDescent="0.25">
      <c r="A1" s="1" t="s">
        <v>0</v>
      </c>
      <c r="B1" s="1"/>
      <c r="C1" s="2"/>
    </row>
    <row r="2" spans="1:3" x14ac:dyDescent="0.25">
      <c r="A2" s="4" t="s">
        <v>1</v>
      </c>
    </row>
    <row r="4" spans="1:3" x14ac:dyDescent="0.25">
      <c r="A4" s="6" t="s">
        <v>2</v>
      </c>
      <c r="B4" s="6" t="s">
        <v>3</v>
      </c>
      <c r="C4" s="7" t="s">
        <v>4</v>
      </c>
    </row>
    <row r="5" spans="1:3" x14ac:dyDescent="0.25">
      <c r="A5" s="8" t="s">
        <v>5</v>
      </c>
      <c r="B5" s="4" t="s">
        <v>6</v>
      </c>
      <c r="C5" s="9">
        <v>79</v>
      </c>
    </row>
    <row r="6" spans="1:3" x14ac:dyDescent="0.25">
      <c r="A6" s="8" t="s">
        <v>7</v>
      </c>
      <c r="B6" s="4" t="s">
        <v>8</v>
      </c>
      <c r="C6" s="9">
        <v>80</v>
      </c>
    </row>
    <row r="7" spans="1:3" x14ac:dyDescent="0.25">
      <c r="A7" s="8" t="s">
        <v>9</v>
      </c>
      <c r="B7" s="4" t="s">
        <v>10</v>
      </c>
      <c r="C7" s="9">
        <v>81</v>
      </c>
    </row>
    <row r="8" spans="1:3" x14ac:dyDescent="0.25">
      <c r="A8" s="8" t="s">
        <v>11</v>
      </c>
      <c r="B8" s="4" t="s">
        <v>12</v>
      </c>
      <c r="C8" s="9">
        <v>82</v>
      </c>
    </row>
    <row r="9" spans="1:3" x14ac:dyDescent="0.25">
      <c r="A9" s="8" t="s">
        <v>13</v>
      </c>
      <c r="B9" s="4" t="s">
        <v>14</v>
      </c>
      <c r="C9" s="9">
        <v>83</v>
      </c>
    </row>
    <row r="10" spans="1:3" x14ac:dyDescent="0.25">
      <c r="A10" s="8" t="s">
        <v>15</v>
      </c>
      <c r="B10" s="4" t="s">
        <v>16</v>
      </c>
      <c r="C10" s="9">
        <v>84</v>
      </c>
    </row>
    <row r="11" spans="1:3" x14ac:dyDescent="0.25">
      <c r="A11" s="8" t="s">
        <v>17</v>
      </c>
      <c r="B11" s="4" t="s">
        <v>18</v>
      </c>
      <c r="C11" s="9">
        <v>85</v>
      </c>
    </row>
    <row r="12" spans="1:3" x14ac:dyDescent="0.25">
      <c r="A12" s="8" t="s">
        <v>19</v>
      </c>
      <c r="B12" s="4" t="s">
        <v>20</v>
      </c>
      <c r="C12" s="9">
        <v>86</v>
      </c>
    </row>
    <row r="13" spans="1:3" x14ac:dyDescent="0.25">
      <c r="A13" s="8" t="s">
        <v>21</v>
      </c>
      <c r="B13" s="4" t="s">
        <v>22</v>
      </c>
      <c r="C13" s="9">
        <v>87</v>
      </c>
    </row>
    <row r="14" spans="1:3" x14ac:dyDescent="0.25">
      <c r="A14" s="8" t="s">
        <v>23</v>
      </c>
      <c r="B14" s="4" t="s">
        <v>24</v>
      </c>
      <c r="C14" s="9">
        <v>89</v>
      </c>
    </row>
    <row r="15" spans="1:3" x14ac:dyDescent="0.25">
      <c r="C15" s="9"/>
    </row>
    <row r="16" spans="1:3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</sheetData>
  <mergeCells count="1">
    <mergeCell ref="A1:B1"/>
  </mergeCells>
  <hyperlinks>
    <hyperlink ref="A5" location="'JT01'!A1" display="JT01"/>
    <hyperlink ref="A6" location="'JT02'!A1" display="JT02"/>
    <hyperlink ref="A7" location="'JT03'!A1" display="JT03"/>
    <hyperlink ref="A8" location="'JT04'!A1" display="JT04"/>
    <hyperlink ref="A9" location="'JT05'!A1" display="JT05"/>
    <hyperlink ref="A10" location="'JT06'!A1" display="JT06"/>
    <hyperlink ref="A11" location="'JT07'!A1" display="JT07"/>
    <hyperlink ref="A12" location="'JT08'!A1" display="JT08"/>
    <hyperlink ref="A13" location="'JT09'!A1" display="JT09"/>
    <hyperlink ref="A14" location="'JT10'!A1" display="JT10"/>
  </hyperlinks>
  <pageMargins left="1" right="1" top="1" bottom="1" header="0.5" footer="0.5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7"/>
  <sheetViews>
    <sheetView zoomScaleNormal="100" workbookViewId="0">
      <selection sqref="A1:J1"/>
    </sheetView>
  </sheetViews>
  <sheetFormatPr defaultColWidth="9.28515625" defaultRowHeight="13.2" x14ac:dyDescent="0.2"/>
  <cols>
    <col min="1" max="1" width="32.140625" style="129" customWidth="1"/>
    <col min="2" max="10" width="11.85546875" style="129" customWidth="1"/>
    <col min="11" max="11" width="2.85546875" style="129" customWidth="1"/>
    <col min="12" max="16384" width="9.28515625" style="129"/>
  </cols>
  <sheetData>
    <row r="1" spans="1:10" ht="13.2" customHeight="1" x14ac:dyDescent="0.2">
      <c r="A1" s="128" t="s">
        <v>211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3.2" customHeight="1" x14ac:dyDescent="0.2">
      <c r="A2" s="130" t="s">
        <v>188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2.75" customHeight="1" x14ac:dyDescent="0.2"/>
    <row r="4" spans="1:10" ht="13.2" customHeight="1" x14ac:dyDescent="0.2">
      <c r="A4" s="131" t="s">
        <v>29</v>
      </c>
      <c r="B4" s="132">
        <v>2010</v>
      </c>
      <c r="C4" s="132">
        <v>2011</v>
      </c>
      <c r="D4" s="132">
        <v>2012</v>
      </c>
      <c r="E4" s="132">
        <v>2013</v>
      </c>
      <c r="F4" s="132">
        <v>2014</v>
      </c>
      <c r="G4" s="132">
        <v>2015</v>
      </c>
      <c r="H4" s="132">
        <v>2016</v>
      </c>
      <c r="I4" s="132">
        <v>2017</v>
      </c>
      <c r="J4" s="132" t="s">
        <v>212</v>
      </c>
    </row>
    <row r="5" spans="1:10" ht="13.2" customHeight="1" x14ac:dyDescent="0.2">
      <c r="B5" s="133"/>
      <c r="I5" s="134"/>
    </row>
    <row r="6" spans="1:10" ht="13.2" customHeight="1" x14ac:dyDescent="0.2">
      <c r="A6" s="135" t="s">
        <v>213</v>
      </c>
      <c r="B6" s="133"/>
      <c r="I6" s="134"/>
    </row>
    <row r="7" spans="1:10" ht="13.2" customHeight="1" x14ac:dyDescent="0.2">
      <c r="A7" s="129" t="s">
        <v>214</v>
      </c>
      <c r="B7" s="133"/>
      <c r="I7" s="134"/>
    </row>
    <row r="8" spans="1:10" ht="13.2" customHeight="1" x14ac:dyDescent="0.2">
      <c r="A8" s="136" t="s">
        <v>215</v>
      </c>
      <c r="B8" s="137">
        <v>9575</v>
      </c>
      <c r="C8" s="137">
        <v>9544</v>
      </c>
      <c r="D8" s="137">
        <v>9333</v>
      </c>
      <c r="E8" s="137">
        <v>9525</v>
      </c>
      <c r="F8" s="137">
        <v>9850</v>
      </c>
      <c r="G8" s="138">
        <v>9622</v>
      </c>
      <c r="H8" s="138">
        <v>10015</v>
      </c>
      <c r="I8" s="138">
        <v>10140</v>
      </c>
      <c r="J8" s="138">
        <f>10576-4386</f>
        <v>6190</v>
      </c>
    </row>
    <row r="9" spans="1:10" ht="13.2" customHeight="1" x14ac:dyDescent="0.2">
      <c r="A9" s="136" t="s">
        <v>216</v>
      </c>
      <c r="B9" s="137">
        <v>31647</v>
      </c>
      <c r="C9" s="137">
        <v>30449</v>
      </c>
      <c r="D9" s="137">
        <v>27112</v>
      </c>
      <c r="E9" s="137">
        <v>22487</v>
      </c>
      <c r="F9" s="137">
        <v>15944</v>
      </c>
      <c r="G9" s="138">
        <v>16853</v>
      </c>
      <c r="H9" s="138">
        <v>14102</v>
      </c>
      <c r="I9" s="138">
        <v>17351</v>
      </c>
      <c r="J9" s="138">
        <f>20233-5104</f>
        <v>15129</v>
      </c>
    </row>
    <row r="10" spans="1:10" ht="13.2" customHeight="1" x14ac:dyDescent="0.2">
      <c r="A10" s="136" t="s">
        <v>217</v>
      </c>
      <c r="B10" s="137">
        <v>20741</v>
      </c>
      <c r="C10" s="137">
        <v>22557</v>
      </c>
      <c r="D10" s="137">
        <v>20692</v>
      </c>
      <c r="E10" s="137">
        <v>21744</v>
      </c>
      <c r="F10" s="137">
        <v>23114</v>
      </c>
      <c r="G10" s="138">
        <v>22272</v>
      </c>
      <c r="H10" s="138">
        <v>21544</v>
      </c>
      <c r="I10" s="138">
        <v>20641</v>
      </c>
      <c r="J10" s="138">
        <f>18723-4890</f>
        <v>13833</v>
      </c>
    </row>
    <row r="11" spans="1:10" ht="14.25" customHeight="1" x14ac:dyDescent="0.2">
      <c r="A11" s="136" t="s">
        <v>218</v>
      </c>
      <c r="B11" s="137">
        <v>4144</v>
      </c>
      <c r="C11" s="137">
        <v>3372</v>
      </c>
      <c r="D11" s="137">
        <v>2649</v>
      </c>
      <c r="E11" s="137">
        <v>2787</v>
      </c>
      <c r="F11" s="137">
        <v>2873</v>
      </c>
      <c r="G11" s="138">
        <v>2925</v>
      </c>
      <c r="H11" s="138">
        <v>3120</v>
      </c>
      <c r="I11" s="138">
        <v>3252</v>
      </c>
      <c r="J11" s="138">
        <f>3671-843</f>
        <v>2828</v>
      </c>
    </row>
    <row r="12" spans="1:10" ht="14.25" customHeight="1" x14ac:dyDescent="0.2">
      <c r="A12" s="136" t="s">
        <v>219</v>
      </c>
      <c r="B12" s="137">
        <v>16727</v>
      </c>
      <c r="C12" s="137">
        <v>15977</v>
      </c>
      <c r="D12" s="137">
        <v>16002</v>
      </c>
      <c r="E12" s="137">
        <v>15883</v>
      </c>
      <c r="F12" s="137">
        <v>15529</v>
      </c>
      <c r="G12" s="138">
        <v>15797</v>
      </c>
      <c r="H12" s="138">
        <v>15601</v>
      </c>
      <c r="I12" s="138">
        <v>15412</v>
      </c>
      <c r="J12" s="138">
        <f>15572-3203</f>
        <v>12369</v>
      </c>
    </row>
    <row r="13" spans="1:10" ht="13.2" customHeight="1" x14ac:dyDescent="0.2">
      <c r="A13" s="136" t="s">
        <v>220</v>
      </c>
      <c r="B13" s="137">
        <v>1102</v>
      </c>
      <c r="C13" s="137">
        <v>984</v>
      </c>
      <c r="D13" s="137">
        <v>1017</v>
      </c>
      <c r="E13" s="137">
        <v>1025</v>
      </c>
      <c r="F13" s="137">
        <v>752</v>
      </c>
      <c r="G13" s="138">
        <v>777</v>
      </c>
      <c r="H13" s="138">
        <v>730</v>
      </c>
      <c r="I13" s="138">
        <v>680</v>
      </c>
      <c r="J13" s="138">
        <f>636-166</f>
        <v>470</v>
      </c>
    </row>
    <row r="14" spans="1:10" ht="12.75" customHeight="1" x14ac:dyDescent="0.2">
      <c r="A14" s="139" t="s">
        <v>221</v>
      </c>
      <c r="B14" s="137">
        <v>6258</v>
      </c>
      <c r="C14" s="137">
        <v>6313</v>
      </c>
      <c r="D14" s="137">
        <v>6395</v>
      </c>
      <c r="E14" s="137">
        <v>6480</v>
      </c>
      <c r="F14" s="137">
        <v>6334</v>
      </c>
      <c r="G14" s="138">
        <v>6451</v>
      </c>
      <c r="H14" s="138">
        <v>7279</v>
      </c>
      <c r="I14" s="138">
        <v>7475</v>
      </c>
      <c r="J14" s="138">
        <f>7283-1487</f>
        <v>5796</v>
      </c>
    </row>
    <row r="15" spans="1:10" ht="13.2" customHeight="1" x14ac:dyDescent="0.2">
      <c r="A15" s="136" t="s">
        <v>222</v>
      </c>
      <c r="B15" s="137">
        <v>292</v>
      </c>
      <c r="C15" s="137">
        <v>294</v>
      </c>
      <c r="D15" s="137">
        <v>320</v>
      </c>
      <c r="E15" s="137">
        <v>302</v>
      </c>
      <c r="F15" s="137">
        <v>272</v>
      </c>
      <c r="G15" s="138">
        <v>323</v>
      </c>
      <c r="H15" s="138">
        <v>275</v>
      </c>
      <c r="I15" s="138">
        <v>264</v>
      </c>
      <c r="J15" s="138">
        <f>241-53</f>
        <v>188</v>
      </c>
    </row>
    <row r="16" spans="1:10" ht="13.2" customHeight="1" x14ac:dyDescent="0.2">
      <c r="A16" s="136" t="s">
        <v>223</v>
      </c>
      <c r="B16" s="137">
        <v>49042</v>
      </c>
      <c r="C16" s="137">
        <v>48362</v>
      </c>
      <c r="D16" s="137">
        <v>47854</v>
      </c>
      <c r="E16" s="137">
        <v>45004</v>
      </c>
      <c r="F16" s="137">
        <v>41731</v>
      </c>
      <c r="G16" s="138">
        <v>33042</v>
      </c>
      <c r="H16" s="138">
        <v>29461</v>
      </c>
      <c r="I16" s="138">
        <v>41558</v>
      </c>
      <c r="J16" s="138">
        <f>33138-7830</f>
        <v>25308</v>
      </c>
    </row>
    <row r="17" spans="1:10" ht="13.2" customHeight="1" x14ac:dyDescent="0.2">
      <c r="A17" s="129" t="s">
        <v>224</v>
      </c>
      <c r="B17" s="137"/>
      <c r="C17" s="137"/>
      <c r="D17" s="137"/>
      <c r="E17" s="137"/>
      <c r="F17" s="137"/>
      <c r="G17" s="138"/>
      <c r="H17" s="138"/>
      <c r="I17" s="138"/>
      <c r="J17" s="138"/>
    </row>
    <row r="18" spans="1:10" ht="13.2" customHeight="1" x14ac:dyDescent="0.2">
      <c r="A18" s="136" t="s">
        <v>84</v>
      </c>
      <c r="B18" s="137">
        <v>309</v>
      </c>
      <c r="C18" s="137">
        <v>234</v>
      </c>
      <c r="D18" s="137">
        <v>276</v>
      </c>
      <c r="E18" s="137">
        <v>296</v>
      </c>
      <c r="F18" s="137">
        <v>272</v>
      </c>
      <c r="G18" s="138">
        <v>291</v>
      </c>
      <c r="H18" s="138">
        <v>284</v>
      </c>
      <c r="I18" s="138">
        <v>319</v>
      </c>
      <c r="J18" s="138">
        <v>268</v>
      </c>
    </row>
    <row r="19" spans="1:10" ht="13.2" customHeight="1" x14ac:dyDescent="0.2">
      <c r="A19" s="136" t="s">
        <v>225</v>
      </c>
      <c r="B19" s="137">
        <v>2079</v>
      </c>
      <c r="C19" s="137">
        <v>2192</v>
      </c>
      <c r="D19" s="137">
        <v>1968</v>
      </c>
      <c r="E19" s="137">
        <v>2232</v>
      </c>
      <c r="F19" s="137">
        <v>2188</v>
      </c>
      <c r="G19" s="138">
        <v>2315</v>
      </c>
      <c r="H19" s="138">
        <v>2320</v>
      </c>
      <c r="I19" s="138">
        <v>2254</v>
      </c>
      <c r="J19" s="138">
        <v>1984</v>
      </c>
    </row>
    <row r="20" spans="1:10" ht="13.2" customHeight="1" x14ac:dyDescent="0.2">
      <c r="A20" s="136" t="s">
        <v>60</v>
      </c>
      <c r="B20" s="137">
        <v>6021</v>
      </c>
      <c r="C20" s="137">
        <v>5957</v>
      </c>
      <c r="D20" s="137">
        <v>5996</v>
      </c>
      <c r="E20" s="137">
        <v>5985</v>
      </c>
      <c r="F20" s="137">
        <v>6216</v>
      </c>
      <c r="G20" s="138">
        <v>6343</v>
      </c>
      <c r="H20" s="138">
        <v>6663</v>
      </c>
      <c r="I20" s="138">
        <v>7048</v>
      </c>
      <c r="J20" s="138">
        <v>5968</v>
      </c>
    </row>
    <row r="21" spans="1:10" ht="14.25" customHeight="1" x14ac:dyDescent="0.2">
      <c r="A21" s="136" t="s">
        <v>226</v>
      </c>
      <c r="B21" s="137">
        <v>11566</v>
      </c>
      <c r="C21" s="137">
        <v>12088</v>
      </c>
      <c r="D21" s="137">
        <v>13138</v>
      </c>
      <c r="E21" s="137">
        <v>13745</v>
      </c>
      <c r="F21" s="137">
        <v>13533</v>
      </c>
      <c r="G21" s="138">
        <f>1329+11115+999</f>
        <v>13443</v>
      </c>
      <c r="H21" s="138">
        <f>1367+11788+1031</f>
        <v>14186</v>
      </c>
      <c r="I21" s="138">
        <f>11672+1022+1443</f>
        <v>14137</v>
      </c>
      <c r="J21" s="138">
        <f>957+870+9744</f>
        <v>11571</v>
      </c>
    </row>
    <row r="22" spans="1:10" ht="13.2" customHeight="1" x14ac:dyDescent="0.2">
      <c r="A22" s="136" t="s">
        <v>227</v>
      </c>
      <c r="B22" s="137">
        <v>9410</v>
      </c>
      <c r="C22" s="137">
        <v>9683</v>
      </c>
      <c r="D22" s="137">
        <v>9068</v>
      </c>
      <c r="E22" s="137">
        <v>9309</v>
      </c>
      <c r="F22" s="137">
        <v>9663</v>
      </c>
      <c r="G22" s="138">
        <v>10170</v>
      </c>
      <c r="H22" s="138">
        <v>10483</v>
      </c>
      <c r="I22" s="138">
        <v>11085</v>
      </c>
      <c r="J22" s="138">
        <v>10045</v>
      </c>
    </row>
    <row r="23" spans="1:10" ht="14.25" customHeight="1" x14ac:dyDescent="0.2">
      <c r="A23" s="136" t="s">
        <v>228</v>
      </c>
      <c r="B23" s="137">
        <v>4383</v>
      </c>
      <c r="C23" s="137">
        <v>4325</v>
      </c>
      <c r="D23" s="137">
        <v>4202</v>
      </c>
      <c r="E23" s="137">
        <v>4362</v>
      </c>
      <c r="F23" s="137">
        <v>4318</v>
      </c>
      <c r="G23" s="138">
        <v>4775</v>
      </c>
      <c r="H23" s="138">
        <v>5087</v>
      </c>
      <c r="I23" s="138">
        <v>5169</v>
      </c>
      <c r="J23" s="138">
        <v>5035</v>
      </c>
    </row>
    <row r="24" spans="1:10" ht="12.75" customHeight="1" x14ac:dyDescent="0.2">
      <c r="A24" s="140" t="s">
        <v>229</v>
      </c>
      <c r="B24" s="137">
        <v>1325</v>
      </c>
      <c r="C24" s="137">
        <v>1346</v>
      </c>
      <c r="D24" s="137">
        <v>1283</v>
      </c>
      <c r="E24" s="137">
        <v>1380</v>
      </c>
      <c r="F24" s="137">
        <v>1218</v>
      </c>
      <c r="G24" s="138">
        <v>1326</v>
      </c>
      <c r="H24" s="138">
        <v>1300</v>
      </c>
      <c r="I24" s="138">
        <v>1219</v>
      </c>
      <c r="J24" s="138">
        <v>1225</v>
      </c>
    </row>
    <row r="25" spans="1:10" x14ac:dyDescent="0.2">
      <c r="A25" s="141" t="s">
        <v>230</v>
      </c>
      <c r="B25" s="137"/>
      <c r="C25" s="137"/>
      <c r="D25" s="137"/>
      <c r="E25" s="137"/>
      <c r="F25" s="137"/>
      <c r="G25" s="138"/>
      <c r="H25" s="138"/>
      <c r="I25" s="138"/>
      <c r="J25" s="138"/>
    </row>
    <row r="26" spans="1:10" ht="13.2" customHeight="1" x14ac:dyDescent="0.2">
      <c r="A26" s="136" t="s">
        <v>231</v>
      </c>
      <c r="B26" s="137">
        <v>507</v>
      </c>
      <c r="C26" s="137">
        <v>553</v>
      </c>
      <c r="D26" s="137">
        <v>588</v>
      </c>
      <c r="E26" s="137">
        <v>553</v>
      </c>
      <c r="F26" s="137">
        <v>489</v>
      </c>
      <c r="G26" s="138">
        <v>497</v>
      </c>
      <c r="H26" s="138">
        <v>532</v>
      </c>
      <c r="I26" s="138">
        <v>415</v>
      </c>
      <c r="J26" s="138">
        <v>368</v>
      </c>
    </row>
    <row r="27" spans="1:10" ht="14.25" customHeight="1" x14ac:dyDescent="0.2">
      <c r="A27" s="136" t="s">
        <v>232</v>
      </c>
      <c r="B27" s="137">
        <v>2979</v>
      </c>
      <c r="C27" s="137">
        <v>2639</v>
      </c>
      <c r="D27" s="137">
        <v>2557</v>
      </c>
      <c r="E27" s="137">
        <v>2497</v>
      </c>
      <c r="F27" s="137">
        <v>2576</v>
      </c>
      <c r="G27" s="138">
        <v>2127</v>
      </c>
      <c r="H27" s="138">
        <v>2484</v>
      </c>
      <c r="I27" s="138">
        <v>3088</v>
      </c>
      <c r="J27" s="138">
        <v>3967</v>
      </c>
    </row>
    <row r="28" spans="1:10" ht="13.2" customHeight="1" x14ac:dyDescent="0.2">
      <c r="A28" s="142" t="s">
        <v>233</v>
      </c>
      <c r="B28" s="137"/>
      <c r="C28" s="137"/>
      <c r="D28" s="137"/>
      <c r="E28" s="137"/>
      <c r="F28" s="137"/>
      <c r="G28" s="138"/>
      <c r="H28" s="138"/>
      <c r="I28" s="138"/>
      <c r="J28" s="138"/>
    </row>
    <row r="29" spans="1:10" ht="13.2" customHeight="1" x14ac:dyDescent="0.2">
      <c r="A29" s="136" t="s">
        <v>234</v>
      </c>
      <c r="B29" s="137">
        <v>16919</v>
      </c>
      <c r="C29" s="137">
        <v>17670</v>
      </c>
      <c r="D29" s="137">
        <v>17766</v>
      </c>
      <c r="E29" s="137">
        <v>18565</v>
      </c>
      <c r="F29" s="137">
        <v>18913</v>
      </c>
      <c r="G29" s="138">
        <v>20151</v>
      </c>
      <c r="H29" s="138">
        <v>20051</v>
      </c>
      <c r="I29" s="138">
        <v>20807</v>
      </c>
      <c r="J29" s="138">
        <v>14573</v>
      </c>
    </row>
    <row r="30" spans="1:10" ht="13.2" customHeight="1" x14ac:dyDescent="0.2">
      <c r="A30" s="136" t="s">
        <v>235</v>
      </c>
      <c r="B30" s="137">
        <v>2600</v>
      </c>
      <c r="C30" s="137">
        <v>2549</v>
      </c>
      <c r="D30" s="137">
        <v>2559</v>
      </c>
      <c r="E30" s="137">
        <v>2560</v>
      </c>
      <c r="F30" s="137">
        <v>2721</v>
      </c>
      <c r="G30" s="138">
        <v>2893</v>
      </c>
      <c r="H30" s="138">
        <v>2969</v>
      </c>
      <c r="I30" s="138">
        <v>3004</v>
      </c>
      <c r="J30" s="138">
        <v>1960</v>
      </c>
    </row>
    <row r="31" spans="1:10" ht="13.2" customHeight="1" x14ac:dyDescent="0.2">
      <c r="A31" s="136" t="s">
        <v>236</v>
      </c>
      <c r="B31" s="137">
        <v>41456</v>
      </c>
      <c r="C31" s="137">
        <v>40824</v>
      </c>
      <c r="D31" s="137">
        <v>40383</v>
      </c>
      <c r="E31" s="137">
        <v>39993</v>
      </c>
      <c r="F31" s="137">
        <v>39409</v>
      </c>
      <c r="G31" s="138">
        <v>38717</v>
      </c>
      <c r="H31" s="138">
        <v>38454</v>
      </c>
      <c r="I31" s="138">
        <v>38200</v>
      </c>
      <c r="J31" s="138">
        <f>37828-7220</f>
        <v>30608</v>
      </c>
    </row>
    <row r="32" spans="1:10" ht="14.25" customHeight="1" x14ac:dyDescent="0.2">
      <c r="A32" s="136" t="s">
        <v>237</v>
      </c>
      <c r="B32" s="137">
        <v>10000</v>
      </c>
      <c r="C32" s="137">
        <v>9289</v>
      </c>
      <c r="D32" s="137">
        <v>8958</v>
      </c>
      <c r="E32" s="137">
        <v>7932</v>
      </c>
      <c r="F32" s="137">
        <v>7033</v>
      </c>
      <c r="G32" s="138">
        <v>6696</v>
      </c>
      <c r="H32" s="138">
        <v>6303</v>
      </c>
      <c r="I32" s="138">
        <v>6435</v>
      </c>
      <c r="J32" s="138">
        <f>6297-900</f>
        <v>5397</v>
      </c>
    </row>
    <row r="33" spans="1:12" ht="13.2" customHeight="1" x14ac:dyDescent="0.2">
      <c r="A33" s="136" t="s">
        <v>238</v>
      </c>
      <c r="B33" s="137">
        <v>9780</v>
      </c>
      <c r="C33" s="137">
        <v>10558</v>
      </c>
      <c r="D33" s="137">
        <v>10399</v>
      </c>
      <c r="E33" s="137">
        <v>10983</v>
      </c>
      <c r="F33" s="137">
        <v>11192</v>
      </c>
      <c r="G33" s="138">
        <f>10662+438+47+456</f>
        <v>11603</v>
      </c>
      <c r="H33" s="138">
        <f>11088+343+88+204</f>
        <v>11723</v>
      </c>
      <c r="I33" s="138">
        <f>11779+362+84+2</f>
        <v>12227</v>
      </c>
      <c r="J33" s="138">
        <v>8710</v>
      </c>
    </row>
    <row r="34" spans="1:12" ht="13.2" customHeight="1" x14ac:dyDescent="0.2">
      <c r="A34" s="129" t="s">
        <v>239</v>
      </c>
      <c r="B34" s="137"/>
      <c r="C34" s="137"/>
      <c r="D34" s="137"/>
      <c r="E34" s="137"/>
      <c r="F34" s="137"/>
      <c r="G34" s="138"/>
      <c r="H34" s="138"/>
      <c r="I34" s="138"/>
      <c r="J34" s="138"/>
    </row>
    <row r="35" spans="1:12" ht="13.2" customHeight="1" x14ac:dyDescent="0.2">
      <c r="A35" s="136" t="s">
        <v>240</v>
      </c>
      <c r="B35" s="137">
        <v>21437</v>
      </c>
      <c r="C35" s="137">
        <v>19899</v>
      </c>
      <c r="D35" s="137">
        <v>19861</v>
      </c>
      <c r="E35" s="137">
        <v>20068</v>
      </c>
      <c r="F35" s="137">
        <v>20456</v>
      </c>
      <c r="G35" s="138">
        <v>19701</v>
      </c>
      <c r="H35" s="138">
        <v>19585</v>
      </c>
      <c r="I35" s="138">
        <v>19663</v>
      </c>
      <c r="J35" s="138">
        <f>20912-3323</f>
        <v>17589</v>
      </c>
    </row>
    <row r="36" spans="1:12" ht="14.25" customHeight="1" x14ac:dyDescent="0.2">
      <c r="A36" s="136" t="s">
        <v>241</v>
      </c>
      <c r="B36" s="137">
        <v>18568</v>
      </c>
      <c r="C36" s="137">
        <v>16281</v>
      </c>
      <c r="D36" s="137">
        <v>14418</v>
      </c>
      <c r="E36" s="137">
        <v>12573</v>
      </c>
      <c r="F36" s="137">
        <v>11578</v>
      </c>
      <c r="G36" s="138">
        <v>11198</v>
      </c>
      <c r="H36" s="138">
        <v>9874</v>
      </c>
      <c r="I36" s="138">
        <v>9441</v>
      </c>
      <c r="J36" s="138">
        <f>9030-1234</f>
        <v>7796</v>
      </c>
    </row>
    <row r="37" spans="1:12" ht="12.75" customHeight="1" x14ac:dyDescent="0.2">
      <c r="A37" s="143"/>
      <c r="B37" s="144"/>
      <c r="C37" s="144"/>
      <c r="D37" s="144"/>
      <c r="E37" s="144"/>
      <c r="F37" s="144"/>
      <c r="G37" s="138"/>
      <c r="H37" s="138"/>
      <c r="I37" s="138"/>
      <c r="J37" s="145"/>
    </row>
    <row r="38" spans="1:12" ht="12.75" customHeight="1" x14ac:dyDescent="0.2">
      <c r="A38" s="135" t="s">
        <v>242</v>
      </c>
      <c r="B38" s="137"/>
      <c r="C38" s="145"/>
      <c r="D38" s="137"/>
      <c r="E38" s="137"/>
      <c r="F38" s="137"/>
      <c r="G38" s="138"/>
      <c r="H38" s="138"/>
      <c r="I38" s="138"/>
      <c r="J38" s="145"/>
    </row>
    <row r="39" spans="1:12" ht="12.75" customHeight="1" x14ac:dyDescent="0.2">
      <c r="A39" s="129" t="s">
        <v>243</v>
      </c>
      <c r="B39" s="137">
        <v>4804</v>
      </c>
      <c r="C39" s="137">
        <v>4767</v>
      </c>
      <c r="D39" s="137">
        <v>4783</v>
      </c>
      <c r="E39" s="137">
        <v>4694</v>
      </c>
      <c r="F39" s="137">
        <v>3978</v>
      </c>
      <c r="G39" s="138">
        <f>5873-453-1694</f>
        <v>3726</v>
      </c>
      <c r="H39" s="138">
        <f>909+1961+46+202+301</f>
        <v>3419</v>
      </c>
      <c r="I39" s="138">
        <f>837+2099+29+228+335</f>
        <v>3528</v>
      </c>
      <c r="J39" s="138">
        <v>2641</v>
      </c>
    </row>
    <row r="40" spans="1:12" ht="12.75" customHeight="1" x14ac:dyDescent="0.2">
      <c r="A40" s="129" t="s">
        <v>244</v>
      </c>
      <c r="B40" s="137">
        <v>2114</v>
      </c>
      <c r="C40" s="137">
        <v>2025</v>
      </c>
      <c r="D40" s="137">
        <v>1740</v>
      </c>
      <c r="E40" s="137">
        <v>1688</v>
      </c>
      <c r="F40" s="137">
        <v>1588</v>
      </c>
      <c r="G40" s="138">
        <v>1694</v>
      </c>
      <c r="H40" s="138">
        <v>1563</v>
      </c>
      <c r="I40" s="138">
        <v>1497</v>
      </c>
      <c r="J40" s="138">
        <v>1296</v>
      </c>
    </row>
    <row r="41" spans="1:12" ht="12.75" customHeight="1" x14ac:dyDescent="0.2">
      <c r="A41" s="129" t="s">
        <v>245</v>
      </c>
      <c r="B41" s="137">
        <v>950</v>
      </c>
      <c r="C41" s="137">
        <v>1022</v>
      </c>
      <c r="D41" s="137">
        <v>975</v>
      </c>
      <c r="E41" s="137">
        <v>755</v>
      </c>
      <c r="F41" s="137">
        <v>545</v>
      </c>
      <c r="G41" s="138">
        <v>453</v>
      </c>
      <c r="H41" s="138">
        <v>420</v>
      </c>
      <c r="I41" s="138">
        <v>380</v>
      </c>
      <c r="J41" s="138">
        <v>435</v>
      </c>
    </row>
    <row r="42" spans="1:12" ht="12.75" customHeight="1" x14ac:dyDescent="0.2">
      <c r="B42" s="133"/>
      <c r="C42" s="137"/>
      <c r="D42" s="137"/>
      <c r="E42" s="137"/>
      <c r="F42" s="137"/>
      <c r="G42" s="138"/>
      <c r="H42" s="138"/>
      <c r="I42" s="146"/>
      <c r="J42" s="146"/>
    </row>
    <row r="43" spans="1:12" ht="14.25" customHeight="1" x14ac:dyDescent="0.2">
      <c r="A43" s="147" t="s">
        <v>246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0"/>
      <c r="L43" s="148"/>
    </row>
    <row r="44" spans="1:12" ht="12.75" customHeight="1" x14ac:dyDescent="0.2">
      <c r="A44" s="147" t="s">
        <v>247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0"/>
      <c r="L44" s="148"/>
    </row>
    <row r="45" spans="1:12" ht="12.75" customHeight="1" x14ac:dyDescent="0.2">
      <c r="A45" s="147" t="s">
        <v>248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0"/>
      <c r="L45" s="148"/>
    </row>
    <row r="46" spans="1:12" ht="12.75" customHeight="1" x14ac:dyDescent="0.2">
      <c r="A46" s="149" t="s">
        <v>249</v>
      </c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2" ht="12.75" customHeight="1" x14ac:dyDescent="0.2">
      <c r="A47" s="149" t="s">
        <v>250</v>
      </c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2" ht="14.25" customHeight="1" x14ac:dyDescent="0.2">
      <c r="A48" s="147" t="s">
        <v>251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0"/>
      <c r="L48" s="148"/>
    </row>
    <row r="49" spans="1:12" ht="12.75" customHeight="1" x14ac:dyDescent="0.2">
      <c r="A49" s="147" t="s">
        <v>252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0"/>
      <c r="L49" s="148"/>
    </row>
    <row r="50" spans="1:12" ht="12.75" customHeight="1" x14ac:dyDescent="0.2">
      <c r="A50" s="147" t="s">
        <v>253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0"/>
      <c r="L50" s="148"/>
    </row>
    <row r="51" spans="1:12" ht="12.75" customHeight="1" x14ac:dyDescent="0.2">
      <c r="A51" s="147" t="s">
        <v>254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0"/>
      <c r="L51" s="148"/>
    </row>
    <row r="52" spans="1:12" ht="14.25" customHeight="1" x14ac:dyDescent="0.2">
      <c r="A52" s="150" t="s">
        <v>255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1"/>
    </row>
    <row r="53" spans="1:12" ht="14.25" customHeight="1" x14ac:dyDescent="0.2">
      <c r="A53" s="147" t="s">
        <v>256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0"/>
      <c r="L53" s="148"/>
    </row>
    <row r="54" spans="1:12" ht="12.75" customHeight="1" x14ac:dyDescent="0.2">
      <c r="A54" s="147" t="s">
        <v>257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0"/>
      <c r="L54" s="148"/>
    </row>
    <row r="55" spans="1:12" ht="12.75" customHeight="1" x14ac:dyDescent="0.2">
      <c r="A55" s="147" t="s">
        <v>258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0"/>
      <c r="L55" s="148"/>
    </row>
    <row r="56" spans="1:12" ht="12.75" customHeight="1" x14ac:dyDescent="0.2">
      <c r="A56" s="147" t="s">
        <v>259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0"/>
      <c r="L56" s="148"/>
    </row>
    <row r="57" spans="1:12" ht="12.75" customHeight="1" x14ac:dyDescent="0.2">
      <c r="A57" s="147" t="s">
        <v>260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0"/>
      <c r="L57" s="148"/>
    </row>
    <row r="58" spans="1:12" ht="14.25" customHeight="1" x14ac:dyDescent="0.2">
      <c r="A58" s="147" t="s">
        <v>261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0"/>
      <c r="L58" s="140"/>
    </row>
    <row r="59" spans="1:12" ht="12.75" customHeight="1" x14ac:dyDescent="0.2">
      <c r="A59" s="147" t="s">
        <v>262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0"/>
      <c r="L59" s="140"/>
    </row>
    <row r="60" spans="1:12" ht="12.75" customHeight="1" x14ac:dyDescent="0.2">
      <c r="A60" s="147" t="s">
        <v>263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0"/>
      <c r="L60" s="140"/>
    </row>
    <row r="61" spans="1:12" ht="14.25" customHeight="1" x14ac:dyDescent="0.2">
      <c r="A61" s="147" t="s">
        <v>264</v>
      </c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2" ht="14.25" customHeight="1" x14ac:dyDescent="0.2">
      <c r="A62" s="152" t="s">
        <v>265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3"/>
    </row>
    <row r="63" spans="1:12" ht="12.75" customHeight="1" x14ac:dyDescent="0.2"/>
    <row r="64" spans="1:12" ht="13.2" customHeight="1" x14ac:dyDescent="0.2">
      <c r="A64" s="129" t="s">
        <v>266</v>
      </c>
    </row>
    <row r="65" ht="13.2" customHeight="1" x14ac:dyDescent="0.2"/>
    <row r="66" ht="13.2" customHeight="1" x14ac:dyDescent="0.2"/>
    <row r="67" ht="13.2" customHeight="1" x14ac:dyDescent="0.2"/>
  </sheetData>
  <mergeCells count="22">
    <mergeCell ref="A59:J59"/>
    <mergeCell ref="A60:J60"/>
    <mergeCell ref="A61:J61"/>
    <mergeCell ref="A62:J62"/>
    <mergeCell ref="A53:J53"/>
    <mergeCell ref="A54:J54"/>
    <mergeCell ref="A55:J55"/>
    <mergeCell ref="A56:J56"/>
    <mergeCell ref="A57:J57"/>
    <mergeCell ref="A58:J58"/>
    <mergeCell ref="A47:J47"/>
    <mergeCell ref="A48:J48"/>
    <mergeCell ref="A49:J49"/>
    <mergeCell ref="A50:J50"/>
    <mergeCell ref="A51:J51"/>
    <mergeCell ref="A52:J52"/>
    <mergeCell ref="A1:J1"/>
    <mergeCell ref="A2:J2"/>
    <mergeCell ref="A43:J43"/>
    <mergeCell ref="A44:J44"/>
    <mergeCell ref="A45:J45"/>
    <mergeCell ref="A46:J46"/>
  </mergeCells>
  <hyperlinks>
    <hyperlink ref="A46" r:id="rId1"/>
    <hyperlink ref="A47" r:id="rId2"/>
  </hyperlinks>
  <printOptions horizontalCentered="1"/>
  <pageMargins left="0.5" right="0.5" top="0.5" bottom="0.5" header="0.3" footer="0.3"/>
  <pageSetup scale="95" orientation="landscape" r:id="rId3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3"/>
  <sheetViews>
    <sheetView zoomScaleNormal="100" zoomScaleSheetLayoutView="90" workbookViewId="0">
      <selection sqref="A1:K1"/>
    </sheetView>
  </sheetViews>
  <sheetFormatPr defaultColWidth="9.28515625" defaultRowHeight="13.2" x14ac:dyDescent="0.25"/>
  <cols>
    <col min="1" max="1" width="51.42578125" style="4" customWidth="1"/>
    <col min="2" max="11" width="10.85546875" style="4" customWidth="1"/>
    <col min="12" max="12" width="2.85546875" style="4" customWidth="1"/>
    <col min="13" max="16384" width="9.28515625" style="4"/>
  </cols>
  <sheetData>
    <row r="1" spans="1:12" x14ac:dyDescent="0.25">
      <c r="A1" s="10" t="s">
        <v>267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3.2" customHeight="1" x14ac:dyDescent="0.25">
      <c r="A2" s="154" t="s">
        <v>188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2" ht="13.2" customHeight="1" x14ac:dyDescent="0.25">
      <c r="A3" s="11"/>
      <c r="B3" s="11"/>
      <c r="C3" s="11"/>
      <c r="D3" s="11"/>
      <c r="E3" s="11"/>
    </row>
    <row r="4" spans="1:12" ht="13.2" customHeight="1" x14ac:dyDescent="0.25">
      <c r="A4" s="25" t="s">
        <v>29</v>
      </c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1">
        <v>2014</v>
      </c>
      <c r="H4" s="41">
        <v>2015</v>
      </c>
      <c r="I4" s="41">
        <v>2016</v>
      </c>
      <c r="J4" s="41">
        <v>2017</v>
      </c>
      <c r="K4" s="41">
        <v>2018</v>
      </c>
    </row>
    <row r="5" spans="1:12" ht="13.2" customHeight="1" x14ac:dyDescent="0.25">
      <c r="A5" s="61"/>
      <c r="B5" s="155"/>
      <c r="C5" s="155"/>
      <c r="J5" s="120"/>
      <c r="K5" s="12"/>
    </row>
    <row r="6" spans="1:12" ht="12.75" customHeight="1" x14ac:dyDescent="0.25">
      <c r="A6" s="19" t="s">
        <v>268</v>
      </c>
      <c r="J6" s="120"/>
      <c r="K6" s="12"/>
    </row>
    <row r="7" spans="1:12" ht="12.75" customHeight="1" x14ac:dyDescent="0.25">
      <c r="A7" s="23" t="s">
        <v>269</v>
      </c>
      <c r="B7" s="106">
        <v>2849</v>
      </c>
      <c r="C7" s="106">
        <v>2744</v>
      </c>
      <c r="D7" s="106">
        <v>2624</v>
      </c>
      <c r="E7" s="106">
        <v>2556</v>
      </c>
      <c r="F7" s="106">
        <v>2588</v>
      </c>
      <c r="G7" s="106">
        <v>2174</v>
      </c>
      <c r="H7" s="27">
        <v>2299</v>
      </c>
      <c r="I7" s="27">
        <v>2253</v>
      </c>
      <c r="J7" s="27">
        <v>2212</v>
      </c>
      <c r="K7" s="27">
        <v>2101</v>
      </c>
      <c r="L7" s="156"/>
    </row>
    <row r="8" spans="1:12" ht="12.75" customHeight="1" x14ac:dyDescent="0.25">
      <c r="A8" s="23" t="s">
        <v>270</v>
      </c>
      <c r="B8" s="106">
        <v>1408</v>
      </c>
      <c r="C8" s="106">
        <v>1320</v>
      </c>
      <c r="D8" s="106">
        <v>1284</v>
      </c>
      <c r="E8" s="106">
        <v>1194</v>
      </c>
      <c r="F8" s="106">
        <v>1198</v>
      </c>
      <c r="G8" s="106">
        <v>987</v>
      </c>
      <c r="H8" s="27">
        <v>980</v>
      </c>
      <c r="I8" s="27">
        <v>1065</v>
      </c>
      <c r="J8" s="27">
        <v>978</v>
      </c>
      <c r="K8" s="27">
        <v>936</v>
      </c>
    </row>
    <row r="9" spans="1:12" ht="12.75" customHeight="1" x14ac:dyDescent="0.25">
      <c r="A9" s="23" t="s">
        <v>271</v>
      </c>
      <c r="B9" s="106">
        <v>1441</v>
      </c>
      <c r="C9" s="106">
        <v>1424</v>
      </c>
      <c r="D9" s="106">
        <v>1340</v>
      </c>
      <c r="E9" s="106">
        <v>1362</v>
      </c>
      <c r="F9" s="106">
        <v>1390</v>
      </c>
      <c r="G9" s="106">
        <v>1187</v>
      </c>
      <c r="H9" s="27">
        <v>1319</v>
      </c>
      <c r="I9" s="27">
        <v>1188</v>
      </c>
      <c r="J9" s="27">
        <v>1234</v>
      </c>
      <c r="K9" s="27">
        <v>1165</v>
      </c>
    </row>
    <row r="10" spans="1:12" ht="12.75" customHeight="1" x14ac:dyDescent="0.25">
      <c r="A10" s="23" t="s">
        <v>272</v>
      </c>
      <c r="B10" s="106">
        <v>1454</v>
      </c>
      <c r="C10" s="106">
        <v>1385</v>
      </c>
      <c r="D10" s="106">
        <v>1257</v>
      </c>
      <c r="E10" s="106">
        <v>1268</v>
      </c>
      <c r="F10" s="106">
        <v>1244</v>
      </c>
      <c r="G10" s="106">
        <v>1347</v>
      </c>
      <c r="H10" s="27">
        <v>1296</v>
      </c>
      <c r="I10" s="27">
        <v>1524</v>
      </c>
      <c r="J10" s="27">
        <v>1471</v>
      </c>
      <c r="K10" s="27">
        <v>1471</v>
      </c>
      <c r="L10" s="156"/>
    </row>
    <row r="11" spans="1:12" ht="12.75" customHeight="1" x14ac:dyDescent="0.25">
      <c r="A11" s="23" t="s">
        <v>273</v>
      </c>
      <c r="B11" s="106">
        <v>1039</v>
      </c>
      <c r="C11" s="107">
        <v>981</v>
      </c>
      <c r="D11" s="106">
        <v>891</v>
      </c>
      <c r="E11" s="106">
        <v>834</v>
      </c>
      <c r="F11" s="106">
        <v>848</v>
      </c>
      <c r="G11" s="106">
        <v>897</v>
      </c>
      <c r="H11" s="27">
        <v>909</v>
      </c>
      <c r="I11" s="27">
        <v>1058</v>
      </c>
      <c r="J11" s="27">
        <v>1052</v>
      </c>
      <c r="K11" s="27">
        <v>1075</v>
      </c>
    </row>
    <row r="12" spans="1:12" ht="12.75" customHeight="1" x14ac:dyDescent="0.25">
      <c r="A12" s="23" t="s">
        <v>274</v>
      </c>
      <c r="B12" s="107">
        <v>415</v>
      </c>
      <c r="C12" s="107">
        <v>404</v>
      </c>
      <c r="D12" s="106">
        <v>366</v>
      </c>
      <c r="E12" s="106">
        <v>434</v>
      </c>
      <c r="F12" s="106">
        <v>396</v>
      </c>
      <c r="G12" s="106">
        <v>450</v>
      </c>
      <c r="H12" s="27">
        <v>387</v>
      </c>
      <c r="I12" s="27">
        <v>466</v>
      </c>
      <c r="J12" s="27">
        <v>419</v>
      </c>
      <c r="K12" s="27">
        <v>396</v>
      </c>
    </row>
    <row r="13" spans="1:12" ht="12.75" customHeight="1" x14ac:dyDescent="0.25">
      <c r="A13" s="23" t="s">
        <v>275</v>
      </c>
      <c r="B13" s="106">
        <v>4303</v>
      </c>
      <c r="C13" s="106">
        <v>4129</v>
      </c>
      <c r="D13" s="106">
        <v>3881</v>
      </c>
      <c r="E13" s="106">
        <v>3824</v>
      </c>
      <c r="F13" s="106">
        <v>3832</v>
      </c>
      <c r="G13" s="106">
        <v>3521</v>
      </c>
      <c r="H13" s="27">
        <f>H7+H10</f>
        <v>3595</v>
      </c>
      <c r="I13" s="27">
        <f>I7+I10</f>
        <v>3777</v>
      </c>
      <c r="J13" s="27">
        <v>3683</v>
      </c>
      <c r="K13" s="27">
        <v>3572</v>
      </c>
    </row>
    <row r="14" spans="1:12" ht="12.75" customHeight="1" x14ac:dyDescent="0.25">
      <c r="A14" s="23"/>
      <c r="B14" s="106"/>
      <c r="C14" s="106"/>
      <c r="D14" s="62"/>
      <c r="E14" s="62"/>
      <c r="F14" s="62"/>
      <c r="G14" s="62"/>
      <c r="H14" s="27"/>
      <c r="I14" s="27"/>
      <c r="J14" s="12"/>
      <c r="K14" s="12"/>
    </row>
    <row r="15" spans="1:12" ht="12.75" customHeight="1" x14ac:dyDescent="0.25">
      <c r="A15" s="19" t="s">
        <v>276</v>
      </c>
      <c r="B15" s="62"/>
      <c r="C15" s="62"/>
      <c r="D15" s="62"/>
      <c r="E15" s="106"/>
      <c r="F15" s="106"/>
      <c r="G15" s="106"/>
      <c r="H15" s="27"/>
      <c r="I15" s="27"/>
      <c r="J15" s="12"/>
      <c r="K15" s="12"/>
    </row>
    <row r="16" spans="1:12" ht="12.75" customHeight="1" x14ac:dyDescent="0.25">
      <c r="A16" s="23" t="s">
        <v>277</v>
      </c>
      <c r="B16" s="107">
        <v>125</v>
      </c>
      <c r="C16" s="107">
        <v>127</v>
      </c>
      <c r="D16" s="106">
        <v>167</v>
      </c>
      <c r="E16" s="106">
        <v>147</v>
      </c>
      <c r="F16" s="106">
        <v>153</v>
      </c>
      <c r="G16" s="106">
        <v>144</v>
      </c>
      <c r="H16" s="27">
        <v>172</v>
      </c>
      <c r="I16" s="27">
        <v>117</v>
      </c>
      <c r="J16" s="27">
        <v>143</v>
      </c>
      <c r="K16" s="27">
        <v>148</v>
      </c>
    </row>
    <row r="17" spans="1:11" ht="12.75" customHeight="1" x14ac:dyDescent="0.25">
      <c r="A17" s="157" t="s">
        <v>278</v>
      </c>
      <c r="B17" s="107">
        <v>44</v>
      </c>
      <c r="C17" s="107">
        <v>47</v>
      </c>
      <c r="D17" s="106">
        <v>54</v>
      </c>
      <c r="E17" s="106">
        <v>52</v>
      </c>
      <c r="F17" s="106">
        <v>51</v>
      </c>
      <c r="G17" s="106">
        <v>37</v>
      </c>
      <c r="H17" s="27">
        <v>52</v>
      </c>
      <c r="I17" s="27">
        <v>38</v>
      </c>
      <c r="J17" s="27">
        <v>50</v>
      </c>
      <c r="K17" s="27">
        <v>43</v>
      </c>
    </row>
    <row r="18" spans="1:11" ht="12.75" customHeight="1" x14ac:dyDescent="0.25">
      <c r="A18" s="157" t="s">
        <v>279</v>
      </c>
      <c r="B18" s="107">
        <v>25</v>
      </c>
      <c r="C18" s="107">
        <v>25</v>
      </c>
      <c r="D18" s="106">
        <v>33</v>
      </c>
      <c r="E18" s="106">
        <v>31</v>
      </c>
      <c r="F18" s="106">
        <v>24</v>
      </c>
      <c r="G18" s="106">
        <v>33</v>
      </c>
      <c r="H18" s="27">
        <v>21</v>
      </c>
      <c r="I18" s="27">
        <v>13</v>
      </c>
      <c r="J18" s="27">
        <v>25</v>
      </c>
      <c r="K18" s="27">
        <v>21</v>
      </c>
    </row>
    <row r="19" spans="1:11" ht="12.75" customHeight="1" x14ac:dyDescent="0.25">
      <c r="A19" s="157" t="s">
        <v>280</v>
      </c>
      <c r="B19" s="107">
        <v>1</v>
      </c>
      <c r="C19" s="107">
        <v>2</v>
      </c>
      <c r="D19" s="106">
        <v>0</v>
      </c>
      <c r="E19" s="106">
        <v>1</v>
      </c>
      <c r="F19" s="106">
        <v>1</v>
      </c>
      <c r="G19" s="106">
        <v>0</v>
      </c>
      <c r="H19" s="27">
        <v>0</v>
      </c>
      <c r="I19" s="27">
        <v>0</v>
      </c>
      <c r="J19" s="27">
        <v>0</v>
      </c>
      <c r="K19" s="27">
        <v>0</v>
      </c>
    </row>
    <row r="20" spans="1:11" ht="12.75" customHeight="1" x14ac:dyDescent="0.25">
      <c r="A20" s="157" t="s">
        <v>281</v>
      </c>
      <c r="B20" s="107">
        <v>55</v>
      </c>
      <c r="C20" s="107">
        <v>53</v>
      </c>
      <c r="D20" s="106">
        <v>80</v>
      </c>
      <c r="E20" s="106">
        <v>63</v>
      </c>
      <c r="F20" s="106">
        <v>77</v>
      </c>
      <c r="G20" s="106">
        <v>74</v>
      </c>
      <c r="H20" s="27">
        <v>99</v>
      </c>
      <c r="I20" s="27">
        <v>66</v>
      </c>
      <c r="J20" s="27">
        <v>68</v>
      </c>
      <c r="K20" s="27">
        <v>84</v>
      </c>
    </row>
    <row r="21" spans="1:11" ht="12.75" customHeight="1" x14ac:dyDescent="0.25">
      <c r="A21" s="23" t="s">
        <v>282</v>
      </c>
      <c r="B21" s="106">
        <v>1192</v>
      </c>
      <c r="C21" s="106">
        <v>1110</v>
      </c>
      <c r="D21" s="106">
        <v>1027</v>
      </c>
      <c r="E21" s="106">
        <v>1051</v>
      </c>
      <c r="F21" s="106">
        <v>1077</v>
      </c>
      <c r="G21" s="106">
        <v>1118</v>
      </c>
      <c r="H21" s="27">
        <v>1154</v>
      </c>
      <c r="I21" s="27">
        <v>1057</v>
      </c>
      <c r="J21" s="27">
        <v>1043</v>
      </c>
      <c r="K21" s="27">
        <v>1026</v>
      </c>
    </row>
    <row r="22" spans="1:11" ht="12.75" customHeight="1" x14ac:dyDescent="0.25">
      <c r="A22" s="157" t="s">
        <v>283</v>
      </c>
      <c r="B22" s="107">
        <v>737</v>
      </c>
      <c r="C22" s="107">
        <v>647</v>
      </c>
      <c r="D22" s="106">
        <v>633</v>
      </c>
      <c r="E22" s="106">
        <v>620</v>
      </c>
      <c r="F22" s="106">
        <v>638</v>
      </c>
      <c r="G22" s="106">
        <v>692</v>
      </c>
      <c r="H22" s="27">
        <v>699</v>
      </c>
      <c r="I22" s="27">
        <v>620</v>
      </c>
      <c r="J22" s="27">
        <v>603</v>
      </c>
      <c r="K22" s="27">
        <v>615</v>
      </c>
    </row>
    <row r="23" spans="1:11" ht="12.75" customHeight="1" x14ac:dyDescent="0.25">
      <c r="A23" s="157" t="s">
        <v>284</v>
      </c>
      <c r="B23" s="107">
        <v>117</v>
      </c>
      <c r="C23" s="107">
        <v>131</v>
      </c>
      <c r="D23" s="106">
        <v>119</v>
      </c>
      <c r="E23" s="106">
        <v>110</v>
      </c>
      <c r="F23" s="106">
        <v>111</v>
      </c>
      <c r="G23" s="106">
        <v>115</v>
      </c>
      <c r="H23" s="27">
        <v>122</v>
      </c>
      <c r="I23" s="27">
        <v>129</v>
      </c>
      <c r="J23" s="27">
        <v>154</v>
      </c>
      <c r="K23" s="27">
        <v>134</v>
      </c>
    </row>
    <row r="24" spans="1:11" s="159" customFormat="1" ht="12.75" customHeight="1" x14ac:dyDescent="0.25">
      <c r="A24" s="157" t="s">
        <v>285</v>
      </c>
      <c r="B24" s="158">
        <v>330</v>
      </c>
      <c r="C24" s="158">
        <v>320</v>
      </c>
      <c r="D24" s="75">
        <v>261</v>
      </c>
      <c r="E24" s="75">
        <v>313</v>
      </c>
      <c r="F24" s="75">
        <v>309</v>
      </c>
      <c r="G24" s="75">
        <v>309</v>
      </c>
      <c r="H24" s="110">
        <v>332</v>
      </c>
      <c r="I24" s="110">
        <v>306</v>
      </c>
      <c r="J24" s="110">
        <v>285</v>
      </c>
      <c r="K24" s="110">
        <v>277</v>
      </c>
    </row>
    <row r="25" spans="1:11" ht="12.75" customHeight="1" x14ac:dyDescent="0.25">
      <c r="A25" s="157" t="s">
        <v>286</v>
      </c>
      <c r="B25" s="107">
        <v>8</v>
      </c>
      <c r="C25" s="107">
        <v>12</v>
      </c>
      <c r="D25" s="106">
        <v>14</v>
      </c>
      <c r="E25" s="106">
        <v>8</v>
      </c>
      <c r="F25" s="106">
        <v>19</v>
      </c>
      <c r="G25" s="106">
        <v>2</v>
      </c>
      <c r="H25" s="27">
        <v>1</v>
      </c>
      <c r="I25" s="27">
        <v>2</v>
      </c>
      <c r="J25" s="27">
        <v>1</v>
      </c>
      <c r="K25" s="27">
        <v>0</v>
      </c>
    </row>
    <row r="26" spans="1:11" ht="12.75" customHeight="1" x14ac:dyDescent="0.25">
      <c r="A26" s="11" t="s">
        <v>287</v>
      </c>
      <c r="B26" s="107">
        <v>154</v>
      </c>
      <c r="C26" s="107">
        <v>181</v>
      </c>
      <c r="D26" s="106">
        <v>204</v>
      </c>
      <c r="E26" s="106">
        <v>161</v>
      </c>
      <c r="F26" s="106">
        <v>224</v>
      </c>
      <c r="G26" s="106">
        <v>146</v>
      </c>
      <c r="H26" s="27">
        <v>127</v>
      </c>
      <c r="I26" s="27">
        <v>108</v>
      </c>
      <c r="J26" s="27">
        <f>111+6</f>
        <v>117</v>
      </c>
      <c r="K26" s="27">
        <f>101+5</f>
        <v>106</v>
      </c>
    </row>
    <row r="27" spans="1:11" ht="12.75" customHeight="1" x14ac:dyDescent="0.25">
      <c r="A27" s="11" t="s">
        <v>288</v>
      </c>
      <c r="B27" s="107">
        <v>90</v>
      </c>
      <c r="C27" s="107">
        <v>138</v>
      </c>
      <c r="D27" s="106">
        <v>117</v>
      </c>
      <c r="E27" s="106">
        <v>122</v>
      </c>
      <c r="F27" s="106">
        <v>134</v>
      </c>
      <c r="G27" s="106">
        <v>107</v>
      </c>
      <c r="H27" s="27">
        <v>112</v>
      </c>
      <c r="I27" s="27">
        <v>118</v>
      </c>
      <c r="J27" s="27">
        <v>105</v>
      </c>
      <c r="K27" s="27">
        <v>108</v>
      </c>
    </row>
    <row r="28" spans="1:11" ht="12.75" customHeight="1" x14ac:dyDescent="0.25">
      <c r="A28" s="11" t="s">
        <v>275</v>
      </c>
      <c r="B28" s="106">
        <v>1561</v>
      </c>
      <c r="C28" s="106">
        <v>1556</v>
      </c>
      <c r="D28" s="106">
        <v>1515</v>
      </c>
      <c r="E28" s="106">
        <v>1481</v>
      </c>
      <c r="F28" s="106">
        <v>1588</v>
      </c>
      <c r="G28" s="106">
        <v>1515</v>
      </c>
      <c r="H28" s="27">
        <f>H16+H21+H26+H27</f>
        <v>1565</v>
      </c>
      <c r="I28" s="27">
        <f>I16+I21+I26+I27</f>
        <v>1400</v>
      </c>
      <c r="J28" s="27">
        <v>1408</v>
      </c>
      <c r="K28" s="27">
        <v>1388</v>
      </c>
    </row>
    <row r="29" spans="1:11" ht="12.75" customHeight="1" x14ac:dyDescent="0.25">
      <c r="A29" s="11"/>
      <c r="B29" s="110"/>
      <c r="C29" s="110"/>
      <c r="D29" s="110"/>
      <c r="E29" s="110"/>
    </row>
    <row r="30" spans="1:11" ht="13.5" customHeight="1" x14ac:dyDescent="0.25">
      <c r="A30" s="159" t="s">
        <v>289</v>
      </c>
      <c r="B30" s="38"/>
      <c r="C30" s="38"/>
      <c r="D30" s="38"/>
      <c r="E30" s="38"/>
      <c r="F30" s="38"/>
      <c r="G30" s="38"/>
      <c r="H30" s="38"/>
      <c r="I30" s="159"/>
      <c r="J30" s="159"/>
      <c r="K30" s="159"/>
    </row>
    <row r="31" spans="1:11" ht="13.5" customHeight="1" x14ac:dyDescent="0.25">
      <c r="A31" s="38" t="s">
        <v>290</v>
      </c>
      <c r="B31" s="38"/>
      <c r="C31" s="38"/>
      <c r="D31" s="38"/>
      <c r="E31" s="38"/>
      <c r="F31" s="38"/>
      <c r="G31" s="38"/>
      <c r="H31" s="38"/>
      <c r="I31" s="159"/>
      <c r="J31" s="159"/>
      <c r="K31" s="159"/>
    </row>
    <row r="32" spans="1:11" ht="12.75" customHeight="1" x14ac:dyDescent="0.25">
      <c r="A32" s="159"/>
      <c r="B32" s="159"/>
      <c r="C32" s="159"/>
      <c r="D32" s="159"/>
      <c r="E32" s="159"/>
      <c r="F32" s="159"/>
      <c r="G32" s="159"/>
    </row>
    <row r="33" spans="1:1" ht="12.75" customHeight="1" x14ac:dyDescent="0.25">
      <c r="A33" s="23" t="s">
        <v>291</v>
      </c>
    </row>
  </sheetData>
  <mergeCells count="2">
    <mergeCell ref="A1:K1"/>
    <mergeCell ref="A2:K2"/>
  </mergeCells>
  <printOptions horizontalCentered="1"/>
  <pageMargins left="0.5" right="0.5" top="0.5" bottom="0.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8"/>
  <sheetViews>
    <sheetView showGridLines="0" zoomScaleNormal="100" workbookViewId="0">
      <selection sqref="A1:K1"/>
    </sheetView>
  </sheetViews>
  <sheetFormatPr defaultColWidth="9.28515625" defaultRowHeight="13.2" x14ac:dyDescent="0.25"/>
  <cols>
    <col min="1" max="1" width="31.28515625" style="12" customWidth="1"/>
    <col min="2" max="11" width="12.42578125" style="12" customWidth="1"/>
    <col min="12" max="12" width="3.140625" style="12" customWidth="1"/>
    <col min="13" max="16384" width="9.28515625" style="12"/>
  </cols>
  <sheetData>
    <row r="1" spans="1:13" ht="12.75" customHeight="1" x14ac:dyDescent="0.2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3" ht="12.7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1"/>
    </row>
    <row r="3" spans="1:13" ht="12.75" customHeight="1" x14ac:dyDescent="0.25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1"/>
    </row>
    <row r="4" spans="1:13" ht="12.75" customHeight="1" x14ac:dyDescent="0.25">
      <c r="A4" s="13" t="s">
        <v>28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1"/>
    </row>
    <row r="5" spans="1:13" ht="12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"/>
    </row>
    <row r="6" spans="1:13" s="17" customFormat="1" ht="12.75" customHeight="1" x14ac:dyDescent="0.25">
      <c r="A6" s="14" t="s">
        <v>29</v>
      </c>
      <c r="B6" s="15">
        <v>2009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6">
        <v>2015</v>
      </c>
      <c r="I6" s="16">
        <v>2016</v>
      </c>
      <c r="J6" s="16">
        <v>2017</v>
      </c>
      <c r="K6" s="16">
        <v>2018</v>
      </c>
      <c r="L6" s="11"/>
    </row>
    <row r="7" spans="1:13" ht="12.75" customHeight="1" x14ac:dyDescent="0.25">
      <c r="A7" s="18"/>
      <c r="B7" s="11"/>
      <c r="C7" s="11"/>
      <c r="D7" s="11"/>
      <c r="E7" s="11"/>
      <c r="F7" s="11"/>
      <c r="G7" s="11"/>
      <c r="L7" s="11"/>
    </row>
    <row r="8" spans="1:13" ht="12.75" customHeight="1" x14ac:dyDescent="0.25">
      <c r="A8" s="19" t="s">
        <v>30</v>
      </c>
      <c r="B8" s="20">
        <v>266424</v>
      </c>
      <c r="C8" s="20">
        <v>270354</v>
      </c>
      <c r="D8" s="20">
        <v>264267</v>
      </c>
      <c r="E8" s="20">
        <v>272719</v>
      </c>
      <c r="F8" s="21">
        <v>278815</v>
      </c>
      <c r="G8" s="21">
        <v>281842</v>
      </c>
      <c r="H8" s="22">
        <v>268763</v>
      </c>
      <c r="I8" s="22">
        <v>276676</v>
      </c>
      <c r="J8" s="22">
        <v>257575</v>
      </c>
      <c r="K8" s="22">
        <v>245483</v>
      </c>
      <c r="L8" s="11"/>
      <c r="M8" s="11"/>
    </row>
    <row r="9" spans="1:13" ht="12.75" customHeight="1" x14ac:dyDescent="0.25">
      <c r="A9" s="23" t="s">
        <v>31</v>
      </c>
      <c r="B9" s="20">
        <v>3997.9</v>
      </c>
      <c r="C9" s="20">
        <v>4020.4</v>
      </c>
      <c r="D9" s="20">
        <v>3869.2</v>
      </c>
      <c r="E9" s="20">
        <v>3954.2</v>
      </c>
      <c r="F9" s="20">
        <v>3999.4</v>
      </c>
      <c r="G9" s="20">
        <v>3991.2999999999997</v>
      </c>
      <c r="H9" s="22">
        <v>3748</v>
      </c>
      <c r="I9" s="22">
        <v>3796</v>
      </c>
      <c r="J9" s="22">
        <v>3478.1</v>
      </c>
      <c r="K9" s="22">
        <v>3257.7</v>
      </c>
      <c r="L9" s="11"/>
    </row>
    <row r="10" spans="1:13" ht="12.75" customHeight="1" x14ac:dyDescent="0.25">
      <c r="A10" s="23" t="s">
        <v>32</v>
      </c>
      <c r="B10" s="20">
        <v>22056</v>
      </c>
      <c r="C10" s="20">
        <v>21101</v>
      </c>
      <c r="D10" s="20">
        <v>20121</v>
      </c>
      <c r="E10" s="20">
        <v>20386</v>
      </c>
      <c r="F10" s="21">
        <v>20153</v>
      </c>
      <c r="G10" s="21">
        <v>20136</v>
      </c>
      <c r="H10" s="22">
        <v>20394</v>
      </c>
      <c r="I10" s="22">
        <v>22023</v>
      </c>
      <c r="J10" s="22">
        <v>22548</v>
      </c>
      <c r="K10" s="22">
        <v>23472</v>
      </c>
      <c r="L10" s="11"/>
    </row>
    <row r="11" spans="1:13" ht="12.75" customHeight="1" x14ac:dyDescent="0.25">
      <c r="A11" s="23" t="s">
        <v>33</v>
      </c>
      <c r="B11" s="20">
        <v>331</v>
      </c>
      <c r="C11" s="20">
        <v>313.8</v>
      </c>
      <c r="D11" s="20">
        <v>294.60000000000002</v>
      </c>
      <c r="E11" s="20">
        <v>295.60000000000002</v>
      </c>
      <c r="F11" s="20">
        <v>289.10000000000002</v>
      </c>
      <c r="G11" s="20">
        <v>285.2</v>
      </c>
      <c r="H11" s="22">
        <v>284</v>
      </c>
      <c r="I11" s="22">
        <v>302</v>
      </c>
      <c r="J11" s="22">
        <v>304.5</v>
      </c>
      <c r="K11" s="22">
        <v>311.5</v>
      </c>
      <c r="L11" s="11"/>
    </row>
    <row r="12" spans="1:13" ht="12.75" customHeight="1" x14ac:dyDescent="0.25">
      <c r="A12" s="23" t="s">
        <v>34</v>
      </c>
      <c r="B12" s="20">
        <v>244368</v>
      </c>
      <c r="C12" s="20">
        <v>249253</v>
      </c>
      <c r="D12" s="20">
        <v>244146</v>
      </c>
      <c r="E12" s="20">
        <v>252333</v>
      </c>
      <c r="F12" s="21">
        <v>258662</v>
      </c>
      <c r="G12" s="21">
        <v>261706</v>
      </c>
      <c r="H12" s="22">
        <v>248369</v>
      </c>
      <c r="I12" s="22">
        <v>254653</v>
      </c>
      <c r="J12" s="22">
        <v>235027</v>
      </c>
      <c r="K12" s="22">
        <v>222011</v>
      </c>
      <c r="L12" s="11"/>
    </row>
    <row r="13" spans="1:13" ht="12.75" customHeight="1" x14ac:dyDescent="0.25">
      <c r="A13" s="23" t="s">
        <v>33</v>
      </c>
      <c r="B13" s="20">
        <v>3666.9</v>
      </c>
      <c r="C13" s="20">
        <v>3706.6</v>
      </c>
      <c r="D13" s="20">
        <v>3574.6</v>
      </c>
      <c r="E13" s="20">
        <v>3658.6</v>
      </c>
      <c r="F13" s="20">
        <v>3710.3</v>
      </c>
      <c r="G13" s="20">
        <v>3706.1</v>
      </c>
      <c r="H13" s="22">
        <v>3464</v>
      </c>
      <c r="I13" s="22">
        <v>3494</v>
      </c>
      <c r="J13" s="22">
        <v>3173.6</v>
      </c>
      <c r="K13" s="22">
        <v>2946.2</v>
      </c>
      <c r="L13" s="11"/>
    </row>
    <row r="14" spans="1:13" ht="12.75" customHeight="1" x14ac:dyDescent="0.25">
      <c r="A14" s="23"/>
      <c r="B14" s="20"/>
      <c r="C14" s="20"/>
      <c r="D14" s="20"/>
      <c r="E14" s="20"/>
      <c r="F14" s="21"/>
      <c r="G14" s="21"/>
      <c r="H14" s="21"/>
      <c r="I14" s="21"/>
      <c r="J14" s="21"/>
      <c r="K14" s="21"/>
      <c r="L14" s="11"/>
    </row>
    <row r="15" spans="1:13" ht="12.75" customHeight="1" x14ac:dyDescent="0.25">
      <c r="A15" s="19" t="s">
        <v>35</v>
      </c>
      <c r="B15" s="20">
        <v>40351</v>
      </c>
      <c r="C15" s="20">
        <v>40041</v>
      </c>
      <c r="D15" s="20">
        <v>30108</v>
      </c>
      <c r="E15" s="20">
        <v>38712</v>
      </c>
      <c r="F15" s="21">
        <v>43828</v>
      </c>
      <c r="G15" s="21">
        <v>43464</v>
      </c>
      <c r="H15" s="22">
        <v>41530</v>
      </c>
      <c r="I15" s="22">
        <v>38007</v>
      </c>
      <c r="J15" s="22">
        <v>35527</v>
      </c>
      <c r="K15" s="22">
        <v>34106</v>
      </c>
      <c r="L15" s="11"/>
    </row>
    <row r="16" spans="1:13" ht="12.75" customHeight="1" x14ac:dyDescent="0.25">
      <c r="A16" s="24" t="s">
        <v>31</v>
      </c>
      <c r="B16" s="20">
        <v>605.48948522664773</v>
      </c>
      <c r="C16" s="20">
        <v>595.44593384826317</v>
      </c>
      <c r="D16" s="20">
        <v>440.81745958075197</v>
      </c>
      <c r="E16" s="20">
        <v>561.286539736338</v>
      </c>
      <c r="F16" s="20">
        <v>628.68236335683218</v>
      </c>
      <c r="G16" s="20">
        <v>615.50400550588893</v>
      </c>
      <c r="H16" s="22">
        <v>579</v>
      </c>
      <c r="I16" s="22">
        <v>522</v>
      </c>
      <c r="J16" s="22">
        <v>479.72229120022126</v>
      </c>
      <c r="K16" s="22">
        <v>452.59887379768884</v>
      </c>
      <c r="L16" s="11"/>
    </row>
    <row r="17" spans="1:12" ht="12.75" customHeight="1" x14ac:dyDescent="0.25">
      <c r="A17" s="23" t="s">
        <v>36</v>
      </c>
      <c r="B17" s="20">
        <v>7580</v>
      </c>
      <c r="C17" s="20">
        <v>7627</v>
      </c>
      <c r="D17" s="20">
        <v>5295</v>
      </c>
      <c r="E17" s="20">
        <v>7200</v>
      </c>
      <c r="F17" s="21">
        <v>7699</v>
      </c>
      <c r="G17" s="21">
        <v>7707</v>
      </c>
      <c r="H17" s="22">
        <v>7822</v>
      </c>
      <c r="I17" s="22">
        <v>7778</v>
      </c>
      <c r="J17" s="22">
        <v>8472</v>
      </c>
      <c r="K17" s="22">
        <v>8384</v>
      </c>
      <c r="L17" s="11"/>
    </row>
    <row r="18" spans="1:12" ht="12.75" customHeight="1" x14ac:dyDescent="0.25">
      <c r="A18" s="23" t="s">
        <v>33</v>
      </c>
      <c r="B18" s="20">
        <v>113.74216990949394</v>
      </c>
      <c r="C18" s="20">
        <v>113.42039752905032</v>
      </c>
      <c r="D18" s="20">
        <v>77.525190928659541</v>
      </c>
      <c r="E18" s="20">
        <v>104.39303280899033</v>
      </c>
      <c r="F18" s="20">
        <v>110.43683297171332</v>
      </c>
      <c r="G18" s="20">
        <v>109.14065365437801</v>
      </c>
      <c r="H18" s="22">
        <v>109</v>
      </c>
      <c r="I18" s="22">
        <v>107</v>
      </c>
      <c r="J18" s="22">
        <v>114.39770459223335</v>
      </c>
      <c r="K18" s="22">
        <v>111.25869225121161</v>
      </c>
      <c r="L18" s="11"/>
    </row>
    <row r="19" spans="1:12" ht="12.75" customHeight="1" x14ac:dyDescent="0.25">
      <c r="A19" s="23" t="s">
        <v>37</v>
      </c>
      <c r="B19" s="20">
        <v>32771</v>
      </c>
      <c r="C19" s="20">
        <v>32414</v>
      </c>
      <c r="D19" s="20">
        <v>24813</v>
      </c>
      <c r="E19" s="20">
        <v>31512</v>
      </c>
      <c r="F19" s="21">
        <v>36129</v>
      </c>
      <c r="G19" s="21">
        <v>35757</v>
      </c>
      <c r="H19" s="22">
        <v>33708</v>
      </c>
      <c r="I19" s="22">
        <v>30229</v>
      </c>
      <c r="J19" s="22">
        <v>27055</v>
      </c>
      <c r="K19" s="22">
        <v>25722</v>
      </c>
      <c r="L19" s="11"/>
    </row>
    <row r="20" spans="1:12" ht="12.75" customHeight="1" x14ac:dyDescent="0.25">
      <c r="A20" s="23" t="s">
        <v>33</v>
      </c>
      <c r="B20" s="20">
        <v>491.74731531715383</v>
      </c>
      <c r="C20" s="20">
        <v>482.0255363192129</v>
      </c>
      <c r="D20" s="20">
        <v>363.29226865209245</v>
      </c>
      <c r="E20" s="20">
        <v>456.89350692734769</v>
      </c>
      <c r="F20" s="20">
        <v>518.24553038511885</v>
      </c>
      <c r="G20" s="20">
        <v>506.36335185151091</v>
      </c>
      <c r="H20" s="22">
        <v>470</v>
      </c>
      <c r="I20" s="22">
        <v>415</v>
      </c>
      <c r="J20" s="22">
        <v>365.3245866079879</v>
      </c>
      <c r="K20" s="22">
        <v>341.34018154647725</v>
      </c>
      <c r="L20" s="11"/>
    </row>
    <row r="21" spans="1:12" ht="12.75" customHeight="1" x14ac:dyDescent="0.25">
      <c r="A21" s="23"/>
      <c r="B21" s="20"/>
      <c r="C21" s="20"/>
      <c r="D21" s="20"/>
      <c r="E21" s="20"/>
      <c r="F21" s="21"/>
      <c r="G21" s="21"/>
      <c r="H21" s="22"/>
      <c r="I21" s="22"/>
      <c r="L21" s="11"/>
    </row>
    <row r="22" spans="1:12" ht="12.75" customHeight="1" x14ac:dyDescent="0.25">
      <c r="A22" s="19" t="s">
        <v>38</v>
      </c>
      <c r="B22" s="20">
        <v>35439</v>
      </c>
      <c r="C22" s="20">
        <v>33768</v>
      </c>
      <c r="D22" s="20">
        <v>34479</v>
      </c>
      <c r="E22" s="20">
        <v>34648</v>
      </c>
      <c r="F22" s="21">
        <v>35929</v>
      </c>
      <c r="G22" s="21">
        <v>36190</v>
      </c>
      <c r="H22" s="22">
        <v>37337</v>
      </c>
      <c r="I22" s="22">
        <v>39023</v>
      </c>
      <c r="J22" s="21">
        <v>40012</v>
      </c>
      <c r="K22" s="21">
        <v>40758</v>
      </c>
      <c r="L22" s="11"/>
    </row>
    <row r="23" spans="1:12" ht="12.75" customHeight="1" x14ac:dyDescent="0.25">
      <c r="A23" s="1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17" customFormat="1" ht="12.75" customHeight="1" x14ac:dyDescent="0.25">
      <c r="A24" s="14" t="s">
        <v>39</v>
      </c>
      <c r="B24" s="15">
        <v>2009</v>
      </c>
      <c r="C24" s="15">
        <v>2010</v>
      </c>
      <c r="D24" s="15">
        <v>2011</v>
      </c>
      <c r="E24" s="15">
        <v>2012</v>
      </c>
      <c r="F24" s="15">
        <v>2013</v>
      </c>
      <c r="G24" s="25">
        <v>2014</v>
      </c>
      <c r="H24" s="15">
        <v>2015</v>
      </c>
      <c r="I24" s="25">
        <v>2016</v>
      </c>
      <c r="J24" s="15">
        <v>2017</v>
      </c>
      <c r="K24" s="25">
        <v>2018</v>
      </c>
      <c r="L24" s="11"/>
    </row>
    <row r="25" spans="1:12" ht="12.75" customHeight="1" x14ac:dyDescent="0.25">
      <c r="A25" s="18"/>
      <c r="B25" s="11"/>
      <c r="C25" s="11"/>
      <c r="D25" s="11"/>
      <c r="E25" s="11"/>
      <c r="F25" s="11"/>
      <c r="G25" s="11"/>
      <c r="H25" s="11"/>
      <c r="I25" s="11"/>
      <c r="J25" s="11"/>
      <c r="K25"/>
      <c r="L25" s="11"/>
    </row>
    <row r="26" spans="1:12" ht="12.75" customHeight="1" x14ac:dyDescent="0.25">
      <c r="A26" s="19" t="s">
        <v>40</v>
      </c>
      <c r="B26" s="11"/>
      <c r="C26" s="11"/>
      <c r="D26" s="11"/>
      <c r="E26" s="11"/>
      <c r="F26" s="11"/>
      <c r="G26" s="11"/>
      <c r="H26" s="11"/>
      <c r="I26" s="11"/>
      <c r="J26" s="11"/>
      <c r="K26"/>
      <c r="L26" s="11"/>
    </row>
    <row r="27" spans="1:12" ht="12.75" customHeight="1" x14ac:dyDescent="0.25">
      <c r="A27" s="23" t="s">
        <v>41</v>
      </c>
      <c r="B27" s="26">
        <v>7756</v>
      </c>
      <c r="C27" s="26">
        <v>7662</v>
      </c>
      <c r="D27" s="26">
        <v>7203</v>
      </c>
      <c r="E27" s="26">
        <v>7261</v>
      </c>
      <c r="F27" s="26">
        <v>7880</v>
      </c>
      <c r="G27" s="26">
        <v>7754</v>
      </c>
      <c r="H27" s="26">
        <v>7795</v>
      </c>
      <c r="I27" s="26">
        <v>7971</v>
      </c>
      <c r="J27" s="21">
        <v>8120</v>
      </c>
      <c r="K27" s="27">
        <v>8298</v>
      </c>
      <c r="L27" s="11"/>
    </row>
    <row r="28" spans="1:12" ht="12.75" customHeight="1" x14ac:dyDescent="0.25">
      <c r="A28" s="23" t="s">
        <v>42</v>
      </c>
      <c r="B28" s="26">
        <v>8654</v>
      </c>
      <c r="C28" s="26">
        <v>6982</v>
      </c>
      <c r="D28" s="26">
        <v>6868</v>
      </c>
      <c r="E28" s="26">
        <v>6550</v>
      </c>
      <c r="F28" s="26">
        <v>6081</v>
      </c>
      <c r="G28" s="26">
        <v>6514</v>
      </c>
      <c r="H28" s="26">
        <v>7387</v>
      </c>
      <c r="I28" s="26">
        <v>7240</v>
      </c>
      <c r="J28" s="28">
        <v>7402</v>
      </c>
      <c r="K28" s="28">
        <v>7536</v>
      </c>
      <c r="L28" s="11"/>
    </row>
    <row r="29" spans="1:12" ht="12.75" customHeight="1" x14ac:dyDescent="0.25">
      <c r="A29" s="23" t="s">
        <v>43</v>
      </c>
      <c r="B29" s="29">
        <v>1</v>
      </c>
      <c r="C29" s="29">
        <v>4</v>
      </c>
      <c r="D29" s="29">
        <v>7</v>
      </c>
      <c r="E29" s="29">
        <v>1</v>
      </c>
      <c r="F29" s="29">
        <v>5</v>
      </c>
      <c r="G29" s="29">
        <v>3</v>
      </c>
      <c r="H29" s="12">
        <v>5</v>
      </c>
      <c r="I29" s="12">
        <v>6</v>
      </c>
      <c r="J29" s="12">
        <v>2</v>
      </c>
      <c r="K29" s="12">
        <v>5</v>
      </c>
      <c r="L29" s="11"/>
    </row>
    <row r="30" spans="1:12" ht="12.75" customHeight="1" x14ac:dyDescent="0.25">
      <c r="A30" s="23"/>
      <c r="B30" s="30"/>
      <c r="C30" s="30"/>
      <c r="D30" s="30"/>
      <c r="E30" s="30"/>
      <c r="F30" s="11"/>
      <c r="G30" s="11"/>
      <c r="H30" s="11"/>
      <c r="I30" s="11"/>
      <c r="J30" s="11"/>
      <c r="K30" s="11"/>
      <c r="L30" s="11"/>
    </row>
    <row r="31" spans="1:12" ht="14.25" customHeight="1" x14ac:dyDescent="0.25">
      <c r="A31" s="31" t="s">
        <v>44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4.25" customHeight="1" x14ac:dyDescent="0.25">
      <c r="A32" s="33" t="s">
        <v>45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 ht="14.25" customHeight="1" x14ac:dyDescent="0.25">
      <c r="A33" s="35" t="s">
        <v>46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11"/>
    </row>
    <row r="34" spans="1:12" ht="13.2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4.25" customHeight="1" x14ac:dyDescent="0.25">
      <c r="A35" s="11" t="s">
        <v>47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8" spans="1:12" x14ac:dyDescent="0.25">
      <c r="A38" s="11"/>
    </row>
  </sheetData>
  <mergeCells count="8">
    <mergeCell ref="A32:K32"/>
    <mergeCell ref="A33:K33"/>
    <mergeCell ref="A1:K1"/>
    <mergeCell ref="A2:K2"/>
    <mergeCell ref="A3:K3"/>
    <mergeCell ref="A4:K4"/>
    <mergeCell ref="A5:K5"/>
    <mergeCell ref="A31:K31"/>
  </mergeCells>
  <printOptions horizontalCentered="1"/>
  <pageMargins left="0.5" right="0.5" top="0.5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2"/>
  <sheetViews>
    <sheetView showGridLines="0" zoomScaleNormal="100" zoomScaleSheetLayoutView="100" workbookViewId="0">
      <selection sqref="A1:Q1"/>
    </sheetView>
  </sheetViews>
  <sheetFormatPr defaultColWidth="9.28515625" defaultRowHeight="13.2" x14ac:dyDescent="0.25"/>
  <cols>
    <col min="1" max="1" width="12.140625" style="12" bestFit="1" customWidth="1"/>
    <col min="2" max="2" width="1" style="12" customWidth="1"/>
    <col min="3" max="3" width="11.28515625" style="12" customWidth="1"/>
    <col min="4" max="4" width="1" style="12" customWidth="1"/>
    <col min="5" max="5" width="9.85546875" style="12" customWidth="1"/>
    <col min="6" max="6" width="1.7109375" style="12" customWidth="1"/>
    <col min="7" max="7" width="10.42578125" style="12" customWidth="1"/>
    <col min="8" max="8" width="1" style="12" customWidth="1"/>
    <col min="9" max="9" width="10.85546875" style="12" bestFit="1" customWidth="1"/>
    <col min="10" max="10" width="1" style="12" customWidth="1"/>
    <col min="11" max="11" width="14.140625" style="12" customWidth="1"/>
    <col min="12" max="12" width="1" style="12" customWidth="1"/>
    <col min="13" max="13" width="12.140625" style="12" customWidth="1"/>
    <col min="14" max="14" width="1" style="12" customWidth="1"/>
    <col min="15" max="15" width="11.28515625" style="12" customWidth="1"/>
    <col min="16" max="16" width="1" style="12" customWidth="1"/>
    <col min="17" max="17" width="10.42578125" style="12" customWidth="1"/>
    <col min="18" max="18" width="2.85546875" style="12" customWidth="1"/>
    <col min="19" max="16384" width="9.28515625" style="12"/>
  </cols>
  <sheetData>
    <row r="1" spans="1:17" ht="12.75" customHeight="1" x14ac:dyDescent="0.25">
      <c r="A1" s="10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2.75" customHeight="1" x14ac:dyDescent="0.25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2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2.75" customHeight="1" x14ac:dyDescent="0.25">
      <c r="A4" s="37" t="s">
        <v>50</v>
      </c>
      <c r="B4" s="38"/>
      <c r="D4" s="38"/>
      <c r="F4" s="38"/>
      <c r="G4" s="39" t="s">
        <v>51</v>
      </c>
      <c r="H4" s="38"/>
      <c r="J4" s="38"/>
      <c r="K4" s="39" t="s">
        <v>52</v>
      </c>
      <c r="L4" s="38"/>
      <c r="N4" s="38"/>
      <c r="O4" s="39" t="s">
        <v>53</v>
      </c>
      <c r="P4" s="38"/>
      <c r="Q4" s="39" t="s">
        <v>54</v>
      </c>
    </row>
    <row r="5" spans="1:17" s="36" customFormat="1" ht="14.25" customHeight="1" x14ac:dyDescent="0.25">
      <c r="A5" s="40" t="s">
        <v>55</v>
      </c>
      <c r="B5" s="40"/>
      <c r="C5" s="41" t="s">
        <v>56</v>
      </c>
      <c r="D5" s="41"/>
      <c r="E5" s="41" t="s">
        <v>57</v>
      </c>
      <c r="F5" s="42">
        <v>2</v>
      </c>
      <c r="G5" s="41" t="s">
        <v>58</v>
      </c>
      <c r="H5" s="41"/>
      <c r="I5" s="41" t="s">
        <v>59</v>
      </c>
      <c r="J5" s="41"/>
      <c r="K5" s="41" t="s">
        <v>60</v>
      </c>
      <c r="L5" s="41"/>
      <c r="M5" s="41" t="s">
        <v>61</v>
      </c>
      <c r="N5" s="41"/>
      <c r="O5" s="41" t="s">
        <v>62</v>
      </c>
      <c r="P5" s="41"/>
      <c r="Q5" s="41" t="s">
        <v>63</v>
      </c>
    </row>
    <row r="6" spans="1:17" ht="12.75" customHeight="1" x14ac:dyDescent="0.25">
      <c r="A6" s="43"/>
      <c r="B6" s="43"/>
      <c r="C6" s="44"/>
      <c r="D6" s="43"/>
      <c r="E6" s="44"/>
      <c r="F6" s="45"/>
      <c r="G6" s="44"/>
      <c r="H6" s="43"/>
      <c r="I6" s="44"/>
      <c r="J6" s="43"/>
      <c r="K6" s="44"/>
      <c r="L6" s="43"/>
      <c r="M6" s="44"/>
      <c r="N6" s="43"/>
      <c r="O6" s="44"/>
      <c r="P6" s="43"/>
      <c r="Q6" s="44"/>
    </row>
    <row r="7" spans="1:17" ht="12.75" customHeight="1" x14ac:dyDescent="0.25">
      <c r="A7" s="46">
        <v>2009</v>
      </c>
      <c r="B7" s="47"/>
    </row>
    <row r="8" spans="1:17" ht="12.75" customHeight="1" x14ac:dyDescent="0.25">
      <c r="A8" s="47" t="s">
        <v>64</v>
      </c>
      <c r="B8" s="47"/>
      <c r="C8" s="48">
        <f>SUM(E8:Q8)</f>
        <v>266424</v>
      </c>
      <c r="D8" s="49"/>
      <c r="E8" s="48">
        <v>179</v>
      </c>
      <c r="F8" s="48"/>
      <c r="G8" s="48">
        <v>2539</v>
      </c>
      <c r="H8" s="48"/>
      <c r="I8" s="48">
        <v>6699</v>
      </c>
      <c r="J8" s="48"/>
      <c r="K8" s="48">
        <v>12639</v>
      </c>
      <c r="L8" s="48"/>
      <c r="M8" s="48">
        <v>52791</v>
      </c>
      <c r="N8" s="48"/>
      <c r="O8" s="48">
        <v>167897</v>
      </c>
      <c r="P8" s="48"/>
      <c r="Q8" s="48">
        <v>23680</v>
      </c>
    </row>
    <row r="9" spans="1:17" ht="12.75" customHeight="1" x14ac:dyDescent="0.25">
      <c r="A9" s="47" t="s">
        <v>65</v>
      </c>
      <c r="B9" s="47"/>
      <c r="C9" s="48">
        <f>SUM(E9:Q9)</f>
        <v>3997.9000000000005</v>
      </c>
      <c r="D9" s="49"/>
      <c r="E9" s="48">
        <v>2.7</v>
      </c>
      <c r="F9" s="48"/>
      <c r="G9" s="48">
        <v>38.1</v>
      </c>
      <c r="H9" s="48"/>
      <c r="I9" s="48">
        <v>100.5</v>
      </c>
      <c r="J9" s="48"/>
      <c r="K9" s="48">
        <v>189.7</v>
      </c>
      <c r="L9" s="48"/>
      <c r="M9" s="48">
        <v>792.2</v>
      </c>
      <c r="N9" s="48"/>
      <c r="O9" s="48">
        <v>2519.4</v>
      </c>
      <c r="P9" s="48"/>
      <c r="Q9" s="48">
        <v>355.3</v>
      </c>
    </row>
    <row r="10" spans="1:17" ht="12.75" customHeight="1" x14ac:dyDescent="0.25">
      <c r="A10" s="46">
        <v>2010</v>
      </c>
      <c r="B10" s="47"/>
    </row>
    <row r="11" spans="1:17" ht="12.75" customHeight="1" x14ac:dyDescent="0.25">
      <c r="A11" s="47" t="s">
        <v>64</v>
      </c>
      <c r="B11" s="47"/>
      <c r="C11" s="48">
        <f>SUM(E11:Q11)</f>
        <v>270354</v>
      </c>
      <c r="D11" s="49"/>
      <c r="E11" s="48">
        <v>152</v>
      </c>
      <c r="F11" s="48"/>
      <c r="G11" s="48">
        <v>2562</v>
      </c>
      <c r="H11" s="48"/>
      <c r="I11" s="48">
        <v>5929</v>
      </c>
      <c r="J11" s="48"/>
      <c r="K11" s="48">
        <v>12458</v>
      </c>
      <c r="L11" s="48"/>
      <c r="M11" s="48">
        <v>55164</v>
      </c>
      <c r="N11" s="48"/>
      <c r="O11" s="48">
        <v>168360</v>
      </c>
      <c r="P11" s="48"/>
      <c r="Q11" s="48">
        <v>25729</v>
      </c>
    </row>
    <row r="12" spans="1:17" ht="12.75" customHeight="1" x14ac:dyDescent="0.25">
      <c r="A12" s="47" t="s">
        <v>65</v>
      </c>
      <c r="B12" s="47"/>
      <c r="C12" s="48">
        <f>SUM(E12:Q12)</f>
        <v>4020.4999999999995</v>
      </c>
      <c r="D12" s="49"/>
      <c r="E12" s="48">
        <v>2.2999999999999998</v>
      </c>
      <c r="F12" s="48"/>
      <c r="G12" s="48">
        <v>38.1</v>
      </c>
      <c r="H12" s="48"/>
      <c r="I12" s="48">
        <v>88.2</v>
      </c>
      <c r="J12" s="48"/>
      <c r="K12" s="48">
        <v>185.3</v>
      </c>
      <c r="L12" s="48"/>
      <c r="M12" s="48">
        <v>820.3</v>
      </c>
      <c r="N12" s="48"/>
      <c r="O12" s="48">
        <v>2503.6999999999998</v>
      </c>
      <c r="P12" s="48"/>
      <c r="Q12" s="48">
        <v>382.6</v>
      </c>
    </row>
    <row r="13" spans="1:17" ht="12.75" customHeight="1" x14ac:dyDescent="0.25">
      <c r="A13" s="46">
        <v>2011</v>
      </c>
      <c r="B13" s="47"/>
    </row>
    <row r="14" spans="1:17" ht="12.75" customHeight="1" x14ac:dyDescent="0.25">
      <c r="A14" s="47" t="s">
        <v>64</v>
      </c>
      <c r="B14" s="47"/>
      <c r="C14" s="48">
        <f>SUM(E14:Q14)</f>
        <v>264267</v>
      </c>
      <c r="D14" s="49"/>
      <c r="E14" s="48">
        <v>162</v>
      </c>
      <c r="F14" s="48"/>
      <c r="G14" s="48">
        <v>2290</v>
      </c>
      <c r="H14" s="48"/>
      <c r="I14" s="48">
        <v>5638</v>
      </c>
      <c r="J14" s="48"/>
      <c r="K14" s="48">
        <v>12031</v>
      </c>
      <c r="L14" s="48"/>
      <c r="M14" s="48">
        <v>56532</v>
      </c>
      <c r="N14" s="48"/>
      <c r="O14" s="48">
        <v>162779</v>
      </c>
      <c r="P14" s="48"/>
      <c r="Q14" s="48">
        <v>24835</v>
      </c>
    </row>
    <row r="15" spans="1:17" ht="12.75" customHeight="1" x14ac:dyDescent="0.25">
      <c r="A15" s="47" t="s">
        <v>65</v>
      </c>
      <c r="B15" s="47"/>
      <c r="C15" s="48">
        <f>SUM(E15:Q15)</f>
        <v>3869.1</v>
      </c>
      <c r="D15" s="49"/>
      <c r="E15" s="48">
        <v>2.4</v>
      </c>
      <c r="F15" s="48"/>
      <c r="G15" s="48">
        <v>33.5</v>
      </c>
      <c r="H15" s="48"/>
      <c r="I15" s="48">
        <v>82.5</v>
      </c>
      <c r="J15" s="48"/>
      <c r="K15" s="48">
        <v>176.1</v>
      </c>
      <c r="L15" s="48"/>
      <c r="M15" s="48">
        <v>827.7</v>
      </c>
      <c r="N15" s="48"/>
      <c r="O15" s="48">
        <v>2383.3000000000002</v>
      </c>
      <c r="P15" s="48"/>
      <c r="Q15" s="48">
        <v>363.6</v>
      </c>
    </row>
    <row r="16" spans="1:17" ht="12.75" customHeight="1" x14ac:dyDescent="0.25">
      <c r="A16" s="46">
        <v>2012</v>
      </c>
      <c r="B16" s="47"/>
    </row>
    <row r="17" spans="1:17" ht="12.75" customHeight="1" x14ac:dyDescent="0.25">
      <c r="A17" s="47" t="s">
        <v>64</v>
      </c>
      <c r="B17" s="47"/>
      <c r="C17" s="48">
        <f>SUM(E17:Q17)</f>
        <v>272719</v>
      </c>
      <c r="D17" s="49"/>
      <c r="E17" s="48">
        <v>206</v>
      </c>
      <c r="F17" s="48"/>
      <c r="G17" s="50">
        <v>2193</v>
      </c>
      <c r="H17" s="48"/>
      <c r="I17" s="48">
        <v>5745</v>
      </c>
      <c r="J17" s="48"/>
      <c r="K17" s="48">
        <v>12242</v>
      </c>
      <c r="L17" s="48"/>
      <c r="M17" s="48">
        <v>60725</v>
      </c>
      <c r="N17" s="48"/>
      <c r="O17" s="48">
        <v>165206</v>
      </c>
      <c r="P17" s="48"/>
      <c r="Q17" s="48">
        <v>26402</v>
      </c>
    </row>
    <row r="18" spans="1:17" ht="12.75" customHeight="1" x14ac:dyDescent="0.25">
      <c r="A18" s="47" t="s">
        <v>65</v>
      </c>
      <c r="B18" s="47"/>
      <c r="C18" s="48">
        <f>SUM(E18:Q18)</f>
        <v>3954.2000000000003</v>
      </c>
      <c r="D18" s="49"/>
      <c r="E18" s="48">
        <v>3</v>
      </c>
      <c r="F18" s="48"/>
      <c r="G18" s="50">
        <v>31.8</v>
      </c>
      <c r="H18" s="48"/>
      <c r="I18" s="48">
        <v>83.3</v>
      </c>
      <c r="J18" s="48"/>
      <c r="K18" s="48">
        <v>177.5</v>
      </c>
      <c r="L18" s="48"/>
      <c r="M18" s="48">
        <v>880.5</v>
      </c>
      <c r="N18" s="48"/>
      <c r="O18" s="48">
        <v>2395.3000000000002</v>
      </c>
      <c r="P18" s="48"/>
      <c r="Q18" s="48">
        <v>382.8</v>
      </c>
    </row>
    <row r="19" spans="1:17" ht="12.75" customHeight="1" x14ac:dyDescent="0.25">
      <c r="A19" s="46">
        <v>2013</v>
      </c>
      <c r="B19" s="47"/>
      <c r="G19" s="51"/>
    </row>
    <row r="20" spans="1:17" ht="12.75" customHeight="1" x14ac:dyDescent="0.25">
      <c r="A20" s="47" t="s">
        <v>64</v>
      </c>
      <c r="B20" s="47"/>
      <c r="C20" s="48">
        <f>SUM(E20:Q20)</f>
        <v>278815</v>
      </c>
      <c r="D20" s="49"/>
      <c r="E20" s="48">
        <v>160</v>
      </c>
      <c r="F20" s="48"/>
      <c r="G20" s="50">
        <v>2573</v>
      </c>
      <c r="H20" s="48"/>
      <c r="I20" s="48">
        <v>5819</v>
      </c>
      <c r="J20" s="48"/>
      <c r="K20" s="48">
        <v>11601</v>
      </c>
      <c r="L20" s="48"/>
      <c r="M20" s="48">
        <v>58353</v>
      </c>
      <c r="N20" s="48"/>
      <c r="O20" s="48">
        <v>171910</v>
      </c>
      <c r="P20" s="48"/>
      <c r="Q20" s="48">
        <v>28399</v>
      </c>
    </row>
    <row r="21" spans="1:17" ht="12.75" customHeight="1" x14ac:dyDescent="0.25">
      <c r="A21" s="47" t="s">
        <v>65</v>
      </c>
      <c r="B21" s="47"/>
      <c r="C21" s="48">
        <f>SUM(E21:Q21)</f>
        <v>3999.4</v>
      </c>
      <c r="D21" s="49"/>
      <c r="E21" s="48">
        <v>2.2999999999999998</v>
      </c>
      <c r="F21" s="48"/>
      <c r="G21" s="52">
        <v>36.9</v>
      </c>
      <c r="H21" s="48"/>
      <c r="I21" s="48">
        <v>83.5</v>
      </c>
      <c r="J21" s="48"/>
      <c r="K21" s="48">
        <v>166.4</v>
      </c>
      <c r="L21" s="48"/>
      <c r="M21" s="48">
        <v>837</v>
      </c>
      <c r="N21" s="48"/>
      <c r="O21" s="48">
        <v>2465.9</v>
      </c>
      <c r="P21" s="48"/>
      <c r="Q21" s="48">
        <v>407.4</v>
      </c>
    </row>
    <row r="22" spans="1:17" ht="12.75" customHeight="1" x14ac:dyDescent="0.25">
      <c r="A22" s="46">
        <v>2014</v>
      </c>
      <c r="B22" s="47"/>
      <c r="G22" s="51"/>
    </row>
    <row r="23" spans="1:17" ht="12.75" customHeight="1" x14ac:dyDescent="0.25">
      <c r="A23" s="47" t="s">
        <v>64</v>
      </c>
      <c r="B23" s="47"/>
      <c r="C23" s="48">
        <f>SUM(E23:Q23)</f>
        <v>281842</v>
      </c>
      <c r="D23" s="49"/>
      <c r="E23" s="48">
        <v>174</v>
      </c>
      <c r="F23" s="48"/>
      <c r="G23" s="50">
        <v>2695</v>
      </c>
      <c r="H23" s="48"/>
      <c r="I23" s="48">
        <v>5640</v>
      </c>
      <c r="J23" s="48"/>
      <c r="K23" s="48">
        <v>11627</v>
      </c>
      <c r="L23" s="48"/>
      <c r="M23" s="48">
        <v>55290</v>
      </c>
      <c r="N23" s="48"/>
      <c r="O23" s="48">
        <v>175769</v>
      </c>
      <c r="P23" s="48"/>
      <c r="Q23" s="48">
        <v>30647</v>
      </c>
    </row>
    <row r="24" spans="1:17" ht="12.75" customHeight="1" x14ac:dyDescent="0.25">
      <c r="A24" s="47" t="s">
        <v>65</v>
      </c>
      <c r="B24" s="47"/>
      <c r="C24" s="48">
        <f>SUM(E24:Q24)</f>
        <v>3991.3999999999996</v>
      </c>
      <c r="D24" s="49"/>
      <c r="E24" s="48">
        <v>2.5</v>
      </c>
      <c r="F24" s="48"/>
      <c r="G24" s="52">
        <v>38.200000000000003</v>
      </c>
      <c r="H24" s="48"/>
      <c r="I24" s="48">
        <v>79.900000000000006</v>
      </c>
      <c r="J24" s="48"/>
      <c r="K24" s="48">
        <v>164.7</v>
      </c>
      <c r="L24" s="48"/>
      <c r="M24" s="48">
        <v>783</v>
      </c>
      <c r="N24" s="48"/>
      <c r="O24" s="48">
        <v>2489.1</v>
      </c>
      <c r="P24" s="48"/>
      <c r="Q24" s="48">
        <v>434</v>
      </c>
    </row>
    <row r="25" spans="1:17" ht="12.75" customHeight="1" x14ac:dyDescent="0.25">
      <c r="A25" s="46">
        <v>2015</v>
      </c>
      <c r="B25" s="47"/>
      <c r="C25" s="48"/>
      <c r="D25" s="49"/>
      <c r="E25" s="48"/>
      <c r="F25" s="48"/>
      <c r="G25" s="50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ht="12.75" customHeight="1" x14ac:dyDescent="0.25">
      <c r="A26" s="47" t="s">
        <v>64</v>
      </c>
      <c r="B26" s="47"/>
      <c r="C26" s="48">
        <f>SUM(E26:Q26)</f>
        <v>268763</v>
      </c>
      <c r="D26" s="49"/>
      <c r="E26" s="48">
        <v>211</v>
      </c>
      <c r="F26" s="48"/>
      <c r="G26" s="50">
        <v>2705</v>
      </c>
      <c r="H26" s="48"/>
      <c r="I26" s="48">
        <v>5449</v>
      </c>
      <c r="J26" s="48"/>
      <c r="K26" s="48">
        <v>12029</v>
      </c>
      <c r="L26" s="48"/>
      <c r="M26" s="48">
        <v>50993</v>
      </c>
      <c r="N26" s="48"/>
      <c r="O26" s="48">
        <v>170509</v>
      </c>
      <c r="P26" s="48"/>
      <c r="Q26" s="48">
        <v>26867</v>
      </c>
    </row>
    <row r="27" spans="1:17" ht="12.75" customHeight="1" x14ac:dyDescent="0.25">
      <c r="A27" s="47" t="s">
        <v>65</v>
      </c>
      <c r="B27" s="47"/>
      <c r="C27" s="53">
        <f>SUM(E27:Q27)</f>
        <v>3748.2999999999997</v>
      </c>
      <c r="D27" s="49"/>
      <c r="E27" s="48">
        <v>2.9</v>
      </c>
      <c r="F27" s="48"/>
      <c r="G27" s="52">
        <v>37.700000000000003</v>
      </c>
      <c r="H27" s="48"/>
      <c r="I27" s="48">
        <v>76</v>
      </c>
      <c r="J27" s="48"/>
      <c r="K27" s="48">
        <v>167.8</v>
      </c>
      <c r="L27" s="48"/>
      <c r="M27" s="48">
        <v>711.2</v>
      </c>
      <c r="N27" s="48"/>
      <c r="O27" s="48">
        <v>2378</v>
      </c>
      <c r="P27" s="48"/>
      <c r="Q27" s="48">
        <v>374.7</v>
      </c>
    </row>
    <row r="28" spans="1:17" ht="12.75" customHeight="1" x14ac:dyDescent="0.3">
      <c r="A28" s="46">
        <v>2016</v>
      </c>
      <c r="B28" s="47"/>
      <c r="C28" s="54"/>
      <c r="D28" s="49"/>
      <c r="E28" s="48"/>
      <c r="F28" s="48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ht="12.75" customHeight="1" x14ac:dyDescent="0.25">
      <c r="A29" s="47" t="s">
        <v>64</v>
      </c>
      <c r="B29" s="47"/>
      <c r="C29" s="48">
        <f>SUM(E29:Q29)</f>
        <v>276676</v>
      </c>
      <c r="D29" s="49"/>
      <c r="E29" s="48">
        <v>195</v>
      </c>
      <c r="F29" s="48"/>
      <c r="G29" s="50">
        <v>3077</v>
      </c>
      <c r="H29" s="48"/>
      <c r="I29" s="48">
        <v>5651</v>
      </c>
      <c r="J29" s="48"/>
      <c r="K29" s="48">
        <v>13100</v>
      </c>
      <c r="L29" s="48"/>
      <c r="M29" s="48">
        <v>49180</v>
      </c>
      <c r="N29" s="48"/>
      <c r="O29" s="48">
        <v>173187</v>
      </c>
      <c r="P29" s="48"/>
      <c r="Q29" s="48">
        <v>32286</v>
      </c>
    </row>
    <row r="30" spans="1:17" ht="12.75" customHeight="1" x14ac:dyDescent="0.25">
      <c r="A30" s="47" t="s">
        <v>65</v>
      </c>
      <c r="B30" s="47"/>
      <c r="C30" s="48">
        <f>SUM(E30:Q30)</f>
        <v>3796.2000000000003</v>
      </c>
      <c r="D30" s="49"/>
      <c r="E30" s="48">
        <v>2.7</v>
      </c>
      <c r="F30" s="48"/>
      <c r="G30" s="52">
        <v>42.2</v>
      </c>
      <c r="H30" s="48"/>
      <c r="I30" s="48">
        <v>77.5</v>
      </c>
      <c r="J30" s="48"/>
      <c r="K30" s="48">
        <v>179.7</v>
      </c>
      <c r="L30" s="48"/>
      <c r="M30" s="48">
        <v>674.8</v>
      </c>
      <c r="N30" s="48"/>
      <c r="O30" s="48">
        <v>2376.3000000000002</v>
      </c>
      <c r="P30" s="48"/>
      <c r="Q30" s="48">
        <v>443</v>
      </c>
    </row>
    <row r="31" spans="1:17" ht="12.75" customHeight="1" x14ac:dyDescent="0.25">
      <c r="A31" s="46">
        <v>2017</v>
      </c>
      <c r="B31" s="47"/>
      <c r="C31" s="55"/>
      <c r="D31" s="49"/>
      <c r="E31" s="55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12.75" customHeight="1" x14ac:dyDescent="0.25">
      <c r="A32" s="47" t="s">
        <v>64</v>
      </c>
      <c r="C32" s="56">
        <f>SUM(E32:Q32)</f>
        <v>257575</v>
      </c>
      <c r="E32" s="57">
        <v>230</v>
      </c>
      <c r="G32" s="57">
        <v>3255</v>
      </c>
      <c r="I32" s="57">
        <v>5390</v>
      </c>
      <c r="K32" s="57">
        <v>13673</v>
      </c>
      <c r="M32" s="57">
        <v>43720</v>
      </c>
      <c r="O32" s="57">
        <v>162511</v>
      </c>
      <c r="Q32" s="57">
        <v>28796</v>
      </c>
    </row>
    <row r="33" spans="1:17" ht="12.75" customHeight="1" x14ac:dyDescent="0.25">
      <c r="A33" s="47" t="s">
        <v>65</v>
      </c>
      <c r="C33" s="56">
        <f>SUM(E33:Q33)</f>
        <v>3478.1000000000004</v>
      </c>
      <c r="E33" s="57">
        <v>3.1</v>
      </c>
      <c r="G33" s="57">
        <v>44</v>
      </c>
      <c r="I33" s="57">
        <v>72.8</v>
      </c>
      <c r="K33" s="57">
        <v>184.6</v>
      </c>
      <c r="M33" s="57">
        <v>590.4</v>
      </c>
      <c r="O33" s="57">
        <v>2194.4</v>
      </c>
      <c r="Q33" s="57">
        <v>388.8</v>
      </c>
    </row>
    <row r="34" spans="1:17" ht="12.75" customHeight="1" x14ac:dyDescent="0.25">
      <c r="A34" s="46">
        <v>2018</v>
      </c>
      <c r="E34" s="57"/>
      <c r="G34" s="57"/>
      <c r="I34" s="57"/>
      <c r="K34" s="57"/>
      <c r="M34" s="57"/>
      <c r="O34" s="57"/>
      <c r="Q34" s="57"/>
    </row>
    <row r="35" spans="1:17" ht="12.75" customHeight="1" x14ac:dyDescent="0.25">
      <c r="A35" s="47" t="s">
        <v>64</v>
      </c>
      <c r="C35" s="56">
        <f>SUM(E35:Q35)</f>
        <v>245483</v>
      </c>
      <c r="E35" s="57">
        <v>236</v>
      </c>
      <c r="G35" s="57">
        <v>3413</v>
      </c>
      <c r="I35" s="57">
        <v>5572</v>
      </c>
      <c r="K35" s="57">
        <v>14251</v>
      </c>
      <c r="M35" s="57">
        <v>40201</v>
      </c>
      <c r="O35" s="57">
        <v>154133</v>
      </c>
      <c r="Q35" s="57">
        <v>27677</v>
      </c>
    </row>
    <row r="36" spans="1:17" ht="12.75" customHeight="1" x14ac:dyDescent="0.25">
      <c r="A36" s="47" t="s">
        <v>65</v>
      </c>
      <c r="C36" s="56">
        <f>SUM(E36:Q36)</f>
        <v>3257.6000000000004</v>
      </c>
      <c r="E36" s="57">
        <v>3.1</v>
      </c>
      <c r="G36" s="57">
        <v>45.3</v>
      </c>
      <c r="I36" s="57">
        <v>73.900000000000006</v>
      </c>
      <c r="K36" s="57">
        <v>189.1</v>
      </c>
      <c r="M36" s="57">
        <v>533.5</v>
      </c>
      <c r="O36" s="57">
        <v>2045.4</v>
      </c>
      <c r="Q36" s="57">
        <v>367.3</v>
      </c>
    </row>
    <row r="38" spans="1:17" ht="15.6" x14ac:dyDescent="0.25">
      <c r="A38" s="35" t="s">
        <v>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14.25" customHeight="1" x14ac:dyDescent="0.25">
      <c r="A39" s="35" t="s">
        <v>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ht="14.25" customHeight="1" x14ac:dyDescent="0.25">
      <c r="A40" s="35" t="s">
        <v>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2" spans="1:17" ht="14.25" customHeight="1" x14ac:dyDescent="0.25">
      <c r="A42" s="12" t="s">
        <v>69</v>
      </c>
    </row>
  </sheetData>
  <mergeCells count="5">
    <mergeCell ref="A1:Q1"/>
    <mergeCell ref="A2:Q2"/>
    <mergeCell ref="A38:Q38"/>
    <mergeCell ref="A39:Q39"/>
    <mergeCell ref="A40:Q40"/>
  </mergeCells>
  <printOptions horizontalCentered="1"/>
  <pageMargins left="0.5" right="0.45" top="0.5" bottom="0.39" header="0.3" footer="0.3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3"/>
  <sheetViews>
    <sheetView showGridLines="0" zoomScaleNormal="100" zoomScaleSheetLayoutView="100" workbookViewId="0">
      <selection sqref="A1:S1"/>
    </sheetView>
  </sheetViews>
  <sheetFormatPr defaultColWidth="9.28515625" defaultRowHeight="13.2" x14ac:dyDescent="0.25"/>
  <cols>
    <col min="1" max="1" width="11.28515625" style="12" customWidth="1"/>
    <col min="2" max="2" width="1" style="12" customWidth="1"/>
    <col min="3" max="3" width="10.42578125" style="12" customWidth="1"/>
    <col min="4" max="4" width="1" style="12" customWidth="1"/>
    <col min="5" max="5" width="10.42578125" style="12" customWidth="1"/>
    <col min="6" max="6" width="1" style="12" customWidth="1"/>
    <col min="7" max="7" width="10.42578125" style="12" customWidth="1"/>
    <col min="8" max="8" width="1" style="12" customWidth="1"/>
    <col min="9" max="9" width="11" style="12" customWidth="1"/>
    <col min="10" max="10" width="1" style="12" customWidth="1"/>
    <col min="11" max="11" width="14" style="12" customWidth="1"/>
    <col min="12" max="12" width="1" style="12" customWidth="1"/>
    <col min="13" max="13" width="13.140625" style="12" customWidth="1"/>
    <col min="14" max="14" width="1" style="12" customWidth="1"/>
    <col min="15" max="15" width="10.42578125" style="12" customWidth="1"/>
    <col min="16" max="16" width="1" style="12" customWidth="1"/>
    <col min="17" max="17" width="10.42578125" style="12" customWidth="1"/>
    <col min="18" max="18" width="1" style="12" customWidth="1"/>
    <col min="19" max="19" width="9.28515625" style="12"/>
    <col min="20" max="20" width="1" style="12" customWidth="1"/>
    <col min="21" max="16384" width="9.28515625" style="12"/>
  </cols>
  <sheetData>
    <row r="1" spans="1:19" ht="12.75" customHeight="1" x14ac:dyDescent="0.25">
      <c r="A1" s="10" t="s">
        <v>70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2.75" customHeight="1" x14ac:dyDescent="0.25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2.75" customHeight="1" x14ac:dyDescent="0.25">
      <c r="A3" s="38"/>
      <c r="B3" s="38"/>
      <c r="D3" s="38"/>
      <c r="F3" s="38"/>
      <c r="H3" s="38"/>
      <c r="J3" s="38"/>
      <c r="L3" s="38"/>
      <c r="N3" s="38"/>
      <c r="P3" s="38"/>
    </row>
    <row r="4" spans="1:19" ht="12.75" customHeight="1" x14ac:dyDescent="0.25">
      <c r="A4" s="37" t="s">
        <v>50</v>
      </c>
      <c r="B4" s="38"/>
      <c r="D4" s="38"/>
      <c r="F4" s="38"/>
      <c r="G4" s="39" t="s">
        <v>51</v>
      </c>
      <c r="H4" s="38"/>
      <c r="J4" s="38"/>
      <c r="K4" s="39" t="s">
        <v>52</v>
      </c>
      <c r="L4" s="38"/>
      <c r="N4" s="38"/>
      <c r="O4" s="39" t="s">
        <v>53</v>
      </c>
      <c r="P4" s="38"/>
      <c r="Q4" s="39" t="s">
        <v>54</v>
      </c>
      <c r="S4" s="39" t="s">
        <v>71</v>
      </c>
    </row>
    <row r="5" spans="1:19" s="36" customFormat="1" ht="14.25" customHeight="1" x14ac:dyDescent="0.25">
      <c r="A5" s="40" t="s">
        <v>72</v>
      </c>
      <c r="B5" s="40"/>
      <c r="C5" s="41" t="s">
        <v>56</v>
      </c>
      <c r="D5" s="41"/>
      <c r="E5" s="41" t="s">
        <v>73</v>
      </c>
      <c r="F5" s="41"/>
      <c r="G5" s="41" t="s">
        <v>74</v>
      </c>
      <c r="H5" s="41"/>
      <c r="I5" s="41" t="s">
        <v>59</v>
      </c>
      <c r="J5" s="41"/>
      <c r="K5" s="41" t="s">
        <v>60</v>
      </c>
      <c r="L5" s="41"/>
      <c r="M5" s="41" t="s">
        <v>61</v>
      </c>
      <c r="N5" s="41"/>
      <c r="O5" s="41" t="s">
        <v>62</v>
      </c>
      <c r="P5" s="41"/>
      <c r="Q5" s="41" t="s">
        <v>63</v>
      </c>
      <c r="R5" s="58"/>
      <c r="S5" s="41" t="s">
        <v>75</v>
      </c>
    </row>
    <row r="6" spans="1:19" ht="12.75" customHeight="1" x14ac:dyDescent="0.25">
      <c r="A6" s="43"/>
      <c r="B6" s="43"/>
      <c r="C6" s="44"/>
      <c r="D6" s="43"/>
      <c r="E6" s="44"/>
      <c r="F6" s="43"/>
      <c r="G6" s="44"/>
      <c r="H6" s="43"/>
      <c r="I6" s="44"/>
      <c r="J6" s="43"/>
      <c r="K6" s="44"/>
      <c r="L6" s="43"/>
      <c r="M6" s="44"/>
      <c r="N6" s="43"/>
      <c r="O6" s="44"/>
      <c r="P6" s="43"/>
      <c r="Q6" s="44"/>
    </row>
    <row r="7" spans="1:19" ht="12.75" customHeight="1" x14ac:dyDescent="0.25">
      <c r="A7" s="46">
        <v>2009</v>
      </c>
      <c r="B7" s="47"/>
    </row>
    <row r="8" spans="1:19" ht="12.75" customHeight="1" x14ac:dyDescent="0.25">
      <c r="A8" s="47" t="s">
        <v>64</v>
      </c>
      <c r="B8" s="47"/>
      <c r="C8" s="48">
        <f>SUM(E8:S8)</f>
        <v>56669</v>
      </c>
      <c r="D8" s="49"/>
      <c r="E8" s="48">
        <v>138</v>
      </c>
      <c r="F8" s="48"/>
      <c r="G8" s="48">
        <v>620</v>
      </c>
      <c r="H8" s="48"/>
      <c r="I8" s="48">
        <v>1954</v>
      </c>
      <c r="J8" s="48"/>
      <c r="K8" s="48">
        <v>4868</v>
      </c>
      <c r="L8" s="48"/>
      <c r="M8" s="48">
        <v>4453</v>
      </c>
      <c r="N8" s="48"/>
      <c r="O8" s="48">
        <v>26871</v>
      </c>
      <c r="P8" s="48"/>
      <c r="Q8" s="48">
        <v>1204</v>
      </c>
      <c r="S8" s="48">
        <v>16561</v>
      </c>
    </row>
    <row r="9" spans="1:19" ht="12.75" customHeight="1" x14ac:dyDescent="0.25">
      <c r="A9" s="47" t="s">
        <v>65</v>
      </c>
      <c r="B9" s="47"/>
      <c r="C9" s="48">
        <f>SUM(E9:S9)</f>
        <v>850.35026736162433</v>
      </c>
      <c r="D9" s="49"/>
      <c r="E9" s="48">
        <v>2.070767737138544</v>
      </c>
      <c r="F9" s="48"/>
      <c r="G9" s="48">
        <v>9.3034492538108502</v>
      </c>
      <c r="H9" s="48"/>
      <c r="I9" s="48">
        <v>29.320870712816777</v>
      </c>
      <c r="J9" s="48"/>
      <c r="K9" s="48">
        <v>73.047082205727776</v>
      </c>
      <c r="L9" s="48"/>
      <c r="M9" s="48">
        <v>66.819773430999547</v>
      </c>
      <c r="N9" s="48"/>
      <c r="O9" s="48">
        <v>403.21449177282477</v>
      </c>
      <c r="P9" s="48"/>
      <c r="Q9" s="48">
        <v>18.066698228368168</v>
      </c>
      <c r="S9" s="48">
        <v>248.50713401993789</v>
      </c>
    </row>
    <row r="10" spans="1:19" ht="12.75" customHeight="1" x14ac:dyDescent="0.25">
      <c r="A10" s="46">
        <v>2010</v>
      </c>
      <c r="B10" s="47"/>
    </row>
    <row r="11" spans="1:19" ht="12.75" customHeight="1" x14ac:dyDescent="0.25">
      <c r="A11" s="47" t="s">
        <v>64</v>
      </c>
      <c r="B11" s="47"/>
      <c r="C11" s="48">
        <f>SUM(E11:S11)</f>
        <v>60462</v>
      </c>
      <c r="D11" s="49"/>
      <c r="E11" s="48">
        <v>108</v>
      </c>
      <c r="F11" s="48"/>
      <c r="G11" s="48">
        <v>583</v>
      </c>
      <c r="H11" s="48"/>
      <c r="I11" s="48">
        <v>1898</v>
      </c>
      <c r="J11" s="48"/>
      <c r="K11" s="48">
        <v>5038</v>
      </c>
      <c r="L11" s="48"/>
      <c r="M11" s="48">
        <v>5059</v>
      </c>
      <c r="N11" s="48"/>
      <c r="O11" s="48">
        <v>25895</v>
      </c>
      <c r="P11" s="48"/>
      <c r="Q11" s="48">
        <v>1237</v>
      </c>
      <c r="S11" s="48">
        <v>20644</v>
      </c>
    </row>
    <row r="12" spans="1:19" ht="12.75" customHeight="1" x14ac:dyDescent="0.25">
      <c r="A12" s="47" t="s">
        <v>65</v>
      </c>
      <c r="B12" s="47"/>
      <c r="C12" s="48">
        <f>SUM(E12:S12)</f>
        <v>899.12469849238767</v>
      </c>
      <c r="D12" s="49"/>
      <c r="E12" s="48">
        <v>1.6060578121328746</v>
      </c>
      <c r="F12" s="48"/>
      <c r="G12" s="48">
        <v>8.6697380043839427</v>
      </c>
      <c r="H12" s="48"/>
      <c r="I12" s="48">
        <v>28.22497895766848</v>
      </c>
      <c r="J12" s="48"/>
      <c r="K12" s="48">
        <v>74.919622754865017</v>
      </c>
      <c r="L12" s="48"/>
      <c r="M12" s="48">
        <v>75.231911773890857</v>
      </c>
      <c r="N12" s="48"/>
      <c r="O12" s="48">
        <v>385.08210227019248</v>
      </c>
      <c r="P12" s="48"/>
      <c r="Q12" s="48">
        <v>18.39531031118857</v>
      </c>
      <c r="S12" s="48">
        <v>306.99497660806537</v>
      </c>
    </row>
    <row r="13" spans="1:19" ht="12.75" customHeight="1" x14ac:dyDescent="0.25">
      <c r="A13" s="46">
        <v>2011</v>
      </c>
      <c r="B13" s="47"/>
    </row>
    <row r="14" spans="1:19" ht="12.75" customHeight="1" x14ac:dyDescent="0.25">
      <c r="A14" s="47" t="s">
        <v>64</v>
      </c>
      <c r="B14" s="47"/>
      <c r="C14" s="48">
        <f>SUM(E14:S14)</f>
        <v>42501</v>
      </c>
      <c r="D14" s="49"/>
      <c r="E14" s="48">
        <v>99</v>
      </c>
      <c r="F14" s="48"/>
      <c r="G14" s="48">
        <v>454</v>
      </c>
      <c r="H14" s="48"/>
      <c r="I14" s="48">
        <v>1139</v>
      </c>
      <c r="J14" s="48"/>
      <c r="K14" s="48">
        <v>3603</v>
      </c>
      <c r="L14" s="48"/>
      <c r="M14" s="48">
        <v>3765</v>
      </c>
      <c r="N14" s="48"/>
      <c r="O14" s="48">
        <v>20072</v>
      </c>
      <c r="P14" s="48"/>
      <c r="Q14" s="48">
        <v>799</v>
      </c>
      <c r="S14" s="48">
        <v>12570</v>
      </c>
    </row>
    <row r="15" spans="1:19" ht="12.75" customHeight="1" x14ac:dyDescent="0.25">
      <c r="A15" s="47" t="s">
        <v>65</v>
      </c>
      <c r="B15" s="47"/>
      <c r="C15" s="48">
        <f>SUM(E15:S15)</f>
        <v>622.26593761264576</v>
      </c>
      <c r="D15" s="49"/>
      <c r="E15" s="48">
        <v>1.4494794904508583</v>
      </c>
      <c r="F15" s="48"/>
      <c r="G15" s="48">
        <v>6.6471079663099975</v>
      </c>
      <c r="H15" s="48"/>
      <c r="I15" s="48">
        <v>16.676334743671998</v>
      </c>
      <c r="J15" s="48"/>
      <c r="K15" s="48">
        <v>52.752268728226696</v>
      </c>
      <c r="L15" s="48"/>
      <c r="M15" s="48">
        <v>55.124144258055374</v>
      </c>
      <c r="N15" s="48"/>
      <c r="O15" s="48">
        <v>293.87830638716798</v>
      </c>
      <c r="P15" s="48"/>
      <c r="Q15" s="48">
        <v>11.698324372426624</v>
      </c>
      <c r="S15" s="48">
        <v>184.03997166633627</v>
      </c>
    </row>
    <row r="16" spans="1:19" ht="12.75" customHeight="1" x14ac:dyDescent="0.25">
      <c r="A16" s="46">
        <v>2012</v>
      </c>
      <c r="B16" s="47"/>
    </row>
    <row r="17" spans="1:19" ht="12.75" customHeight="1" x14ac:dyDescent="0.25">
      <c r="A17" s="47" t="s">
        <v>64</v>
      </c>
      <c r="B17" s="47"/>
      <c r="C17" s="48">
        <f>SUM(E17:S17)</f>
        <v>51217</v>
      </c>
      <c r="D17" s="49"/>
      <c r="E17" s="48">
        <v>122</v>
      </c>
      <c r="F17" s="48"/>
      <c r="G17" s="48">
        <v>437</v>
      </c>
      <c r="H17" s="48"/>
      <c r="I17" s="48">
        <v>1704</v>
      </c>
      <c r="J17" s="48"/>
      <c r="K17" s="48">
        <v>4937</v>
      </c>
      <c r="L17" s="48"/>
      <c r="M17" s="48">
        <v>4604</v>
      </c>
      <c r="N17" s="48"/>
      <c r="O17" s="48">
        <v>25737</v>
      </c>
      <c r="P17" s="48"/>
      <c r="Q17" s="48">
        <v>970</v>
      </c>
      <c r="S17" s="48">
        <v>12706</v>
      </c>
    </row>
    <row r="18" spans="1:19" ht="12.75" customHeight="1" x14ac:dyDescent="0.25">
      <c r="A18" s="47" t="s">
        <v>65</v>
      </c>
      <c r="B18" s="47"/>
      <c r="C18" s="48">
        <f>SUM(E18:S18)</f>
        <v>742.59693908028578</v>
      </c>
      <c r="D18" s="49"/>
      <c r="E18" s="48">
        <v>1.7688819448190027</v>
      </c>
      <c r="F18" s="48"/>
      <c r="G18" s="48">
        <v>6.3360771302123293</v>
      </c>
      <c r="H18" s="48"/>
      <c r="I18" s="48">
        <v>24.706351098127712</v>
      </c>
      <c r="J18" s="48"/>
      <c r="K18" s="48">
        <v>71.581722635831284</v>
      </c>
      <c r="L18" s="48"/>
      <c r="M18" s="48">
        <v>66.753544868415489</v>
      </c>
      <c r="N18" s="48"/>
      <c r="O18" s="48">
        <v>373.16159519513667</v>
      </c>
      <c r="P18" s="48"/>
      <c r="Q18" s="48">
        <v>14.06406136454453</v>
      </c>
      <c r="S18" s="48">
        <v>184.22470484319877</v>
      </c>
    </row>
    <row r="19" spans="1:19" ht="12.75" customHeight="1" x14ac:dyDescent="0.25">
      <c r="A19" s="46">
        <v>2013</v>
      </c>
      <c r="B19" s="47"/>
    </row>
    <row r="20" spans="1:19" ht="12.75" customHeight="1" x14ac:dyDescent="0.25">
      <c r="A20" s="47" t="s">
        <v>64</v>
      </c>
      <c r="B20" s="47"/>
      <c r="C20" s="48">
        <f>SUM(E20:S20)</f>
        <v>54999</v>
      </c>
      <c r="D20" s="49"/>
      <c r="E20" s="48">
        <v>121</v>
      </c>
      <c r="F20" s="48"/>
      <c r="G20" s="48">
        <v>436</v>
      </c>
      <c r="H20" s="48"/>
      <c r="I20" s="48">
        <v>1868</v>
      </c>
      <c r="J20" s="48"/>
      <c r="K20" s="48">
        <v>5274</v>
      </c>
      <c r="L20" s="48"/>
      <c r="M20" s="48">
        <v>5231</v>
      </c>
      <c r="N20" s="48"/>
      <c r="O20" s="48">
        <v>29491</v>
      </c>
      <c r="P20" s="48"/>
      <c r="Q20" s="48">
        <v>1232</v>
      </c>
      <c r="S20" s="48">
        <v>11346</v>
      </c>
    </row>
    <row r="21" spans="1:19" ht="12.75" customHeight="1" x14ac:dyDescent="0.25">
      <c r="A21" s="47" t="s">
        <v>65</v>
      </c>
      <c r="B21" s="47"/>
      <c r="C21" s="48">
        <f>SUM(E21:S21)</f>
        <v>788.92263626591239</v>
      </c>
      <c r="D21" s="49"/>
      <c r="E21" s="48">
        <v>1.7356613572642305</v>
      </c>
      <c r="F21" s="48"/>
      <c r="G21" s="48">
        <v>6.2541186096463184</v>
      </c>
      <c r="H21" s="48"/>
      <c r="I21" s="48">
        <v>26.795168722062666</v>
      </c>
      <c r="J21" s="48"/>
      <c r="K21" s="48">
        <v>75.651884282740099</v>
      </c>
      <c r="L21" s="48"/>
      <c r="M21" s="48">
        <v>75.035079007018098</v>
      </c>
      <c r="N21" s="48"/>
      <c r="O21" s="48">
        <v>423.02800898412744</v>
      </c>
      <c r="P21" s="48"/>
      <c r="Q21" s="48">
        <v>17.672188364872166</v>
      </c>
      <c r="S21" s="48">
        <v>162.75052693818148</v>
      </c>
    </row>
    <row r="22" spans="1:19" ht="12.75" customHeight="1" x14ac:dyDescent="0.25">
      <c r="A22" s="46">
        <v>2014</v>
      </c>
      <c r="B22" s="47"/>
    </row>
    <row r="23" spans="1:19" ht="12.75" customHeight="1" x14ac:dyDescent="0.25">
      <c r="A23" s="47" t="s">
        <v>64</v>
      </c>
      <c r="B23" s="47"/>
      <c r="C23" s="48">
        <f>SUM(E23:S23)</f>
        <v>54368</v>
      </c>
      <c r="D23" s="49"/>
      <c r="E23" s="48">
        <v>137</v>
      </c>
      <c r="F23" s="48"/>
      <c r="G23" s="48">
        <v>479</v>
      </c>
      <c r="H23" s="48"/>
      <c r="I23" s="48">
        <v>1851</v>
      </c>
      <c r="J23" s="48"/>
      <c r="K23" s="48">
        <v>5240</v>
      </c>
      <c r="L23" s="48"/>
      <c r="M23" s="48">
        <v>4982</v>
      </c>
      <c r="N23" s="48"/>
      <c r="O23" s="48">
        <v>29320</v>
      </c>
      <c r="P23" s="48"/>
      <c r="Q23" s="48">
        <v>1248</v>
      </c>
      <c r="S23" s="48">
        <v>11111</v>
      </c>
    </row>
    <row r="24" spans="1:19" ht="12.75" customHeight="1" x14ac:dyDescent="0.25">
      <c r="A24" s="47" t="s">
        <v>65</v>
      </c>
      <c r="B24" s="47"/>
      <c r="C24" s="48">
        <f>SUM(E24:S24)</f>
        <v>769.91813388883156</v>
      </c>
      <c r="D24" s="49"/>
      <c r="E24" s="48">
        <v>1.9400894706954441</v>
      </c>
      <c r="F24" s="48"/>
      <c r="G24" s="48">
        <v>6.7832325289278668</v>
      </c>
      <c r="H24" s="48"/>
      <c r="I24" s="48">
        <v>26.212449709907059</v>
      </c>
      <c r="J24" s="48"/>
      <c r="K24" s="48">
        <v>74.204881944847642</v>
      </c>
      <c r="L24" s="48"/>
      <c r="M24" s="48">
        <v>70.551282795654771</v>
      </c>
      <c r="N24" s="48"/>
      <c r="O24" s="48">
        <v>415.20746920284978</v>
      </c>
      <c r="P24" s="48"/>
      <c r="Q24" s="48">
        <v>17.673223791444631</v>
      </c>
      <c r="S24" s="48">
        <v>157.34550444450423</v>
      </c>
    </row>
    <row r="25" spans="1:19" ht="12.75" customHeight="1" x14ac:dyDescent="0.25">
      <c r="A25" s="46">
        <v>2015</v>
      </c>
      <c r="B25" s="47"/>
      <c r="C25" s="48"/>
      <c r="D25" s="4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S25" s="48"/>
    </row>
    <row r="26" spans="1:19" ht="12.75" customHeight="1" x14ac:dyDescent="0.25">
      <c r="A26" s="47" t="s">
        <v>64</v>
      </c>
      <c r="B26" s="47"/>
      <c r="C26" s="48">
        <f>SUM(E26:S26)</f>
        <v>52368</v>
      </c>
      <c r="D26" s="49"/>
      <c r="E26" s="48">
        <v>155</v>
      </c>
      <c r="F26" s="48"/>
      <c r="G26" s="48">
        <v>488</v>
      </c>
      <c r="H26" s="48"/>
      <c r="I26" s="48">
        <v>1831</v>
      </c>
      <c r="J26" s="48"/>
      <c r="K26" s="48">
        <v>5348</v>
      </c>
      <c r="L26" s="48"/>
      <c r="M26" s="48">
        <v>4900</v>
      </c>
      <c r="N26" s="48"/>
      <c r="O26" s="48">
        <v>27244</v>
      </c>
      <c r="P26" s="48"/>
      <c r="Q26" s="48">
        <v>1376</v>
      </c>
      <c r="S26" s="48">
        <v>11026</v>
      </c>
    </row>
    <row r="27" spans="1:19" ht="12.75" customHeight="1" x14ac:dyDescent="0.25">
      <c r="A27" s="47" t="s">
        <v>65</v>
      </c>
      <c r="B27" s="47"/>
      <c r="C27" s="48">
        <f>SUM(E27:S27)</f>
        <v>730.34081595168766</v>
      </c>
      <c r="D27" s="49"/>
      <c r="E27" s="48">
        <v>2.161679393379766</v>
      </c>
      <c r="F27" s="48"/>
      <c r="G27" s="48">
        <v>6.8058035094795217</v>
      </c>
      <c r="H27" s="48"/>
      <c r="I27" s="48">
        <v>25.535709479215175</v>
      </c>
      <c r="J27" s="48"/>
      <c r="K27" s="48">
        <v>74.584912230935416</v>
      </c>
      <c r="L27" s="48"/>
      <c r="M27" s="48">
        <v>68.336961468134547</v>
      </c>
      <c r="N27" s="48"/>
      <c r="O27" s="48">
        <v>379.95350576282806</v>
      </c>
      <c r="P27" s="48"/>
      <c r="Q27" s="48">
        <v>19.190134485745538</v>
      </c>
      <c r="S27" s="48">
        <v>153.77210962196969</v>
      </c>
    </row>
    <row r="28" spans="1:19" ht="12.75" customHeight="1" x14ac:dyDescent="0.25">
      <c r="A28" s="46">
        <v>2016</v>
      </c>
      <c r="B28" s="47"/>
      <c r="C28" s="48"/>
      <c r="D28" s="49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S28" s="48"/>
    </row>
    <row r="29" spans="1:19" ht="12.75" customHeight="1" x14ac:dyDescent="0.25">
      <c r="A29" s="47" t="s">
        <v>64</v>
      </c>
      <c r="B29" s="47"/>
      <c r="C29" s="48">
        <f>SUM(E29:S29)</f>
        <v>48865</v>
      </c>
      <c r="D29" s="49"/>
      <c r="E29" s="48">
        <v>107</v>
      </c>
      <c r="F29" s="48"/>
      <c r="G29" s="48">
        <v>491</v>
      </c>
      <c r="H29" s="48"/>
      <c r="I29" s="48">
        <v>1665</v>
      </c>
      <c r="J29" s="48"/>
      <c r="K29" s="48">
        <v>5515</v>
      </c>
      <c r="L29" s="48"/>
      <c r="M29" s="48">
        <v>4847</v>
      </c>
      <c r="N29" s="48"/>
      <c r="O29" s="48">
        <v>23705</v>
      </c>
      <c r="P29" s="48"/>
      <c r="Q29" s="48">
        <v>1518</v>
      </c>
      <c r="S29" s="48">
        <v>11017</v>
      </c>
    </row>
    <row r="30" spans="1:19" ht="12.75" customHeight="1" x14ac:dyDescent="0.25">
      <c r="A30" s="47" t="s">
        <v>65</v>
      </c>
      <c r="B30" s="47"/>
      <c r="C30" s="55">
        <f>SUM(E30:S30)</f>
        <v>670.48572996706912</v>
      </c>
      <c r="D30" s="49"/>
      <c r="E30" s="48">
        <v>1.4681668496158069</v>
      </c>
      <c r="F30" s="48"/>
      <c r="G30" s="48">
        <v>6.7371020856201973</v>
      </c>
      <c r="H30" s="48"/>
      <c r="I30" s="48">
        <v>22.84577387486279</v>
      </c>
      <c r="J30" s="48"/>
      <c r="K30" s="48">
        <v>75.672338090010982</v>
      </c>
      <c r="L30" s="48"/>
      <c r="M30" s="48">
        <v>66.506586169045008</v>
      </c>
      <c r="N30" s="48"/>
      <c r="O30" s="48">
        <v>325.26070252469816</v>
      </c>
      <c r="P30" s="48"/>
      <c r="Q30" s="48">
        <v>20.828759604829859</v>
      </c>
      <c r="S30" s="27">
        <v>151.16630076838638</v>
      </c>
    </row>
    <row r="31" spans="1:19" ht="12.75" customHeight="1" x14ac:dyDescent="0.25">
      <c r="A31" s="46">
        <v>2017</v>
      </c>
      <c r="B31" s="47"/>
      <c r="C31" s="55"/>
      <c r="D31" s="49"/>
      <c r="F31" s="48"/>
      <c r="H31" s="48"/>
      <c r="J31" s="48"/>
      <c r="L31" s="48"/>
      <c r="N31" s="48"/>
      <c r="P31" s="48"/>
    </row>
    <row r="32" spans="1:19" ht="12.75" customHeight="1" x14ac:dyDescent="0.25">
      <c r="A32" s="47" t="s">
        <v>64</v>
      </c>
      <c r="C32" s="27">
        <f>SUM(E32:S32)</f>
        <v>47385</v>
      </c>
      <c r="E32" s="48">
        <v>158</v>
      </c>
      <c r="G32" s="48">
        <v>515</v>
      </c>
      <c r="I32" s="48">
        <v>1887</v>
      </c>
      <c r="K32" s="48">
        <v>5912</v>
      </c>
      <c r="M32" s="48">
        <v>4723</v>
      </c>
      <c r="O32" s="27">
        <v>20526</v>
      </c>
      <c r="Q32" s="27">
        <v>1637</v>
      </c>
      <c r="S32" s="27">
        <v>12027</v>
      </c>
    </row>
    <row r="33" spans="1:19" ht="12.75" customHeight="1" x14ac:dyDescent="0.25">
      <c r="A33" s="47" t="s">
        <v>65</v>
      </c>
      <c r="C33" s="27">
        <f>SUM(E33:S33)</f>
        <v>639.84126913396801</v>
      </c>
      <c r="E33" s="27">
        <v>2.1334793821497722</v>
      </c>
      <c r="G33" s="27">
        <v>6.9540625430831184</v>
      </c>
      <c r="I33" s="27">
        <v>25.480225279219113</v>
      </c>
      <c r="K33" s="27">
        <v>79.829937387781342</v>
      </c>
      <c r="M33" s="27">
        <v>63.774829885401097</v>
      </c>
      <c r="O33" s="27">
        <v>277.16327720257101</v>
      </c>
      <c r="Q33" s="27">
        <v>22.104466763159348</v>
      </c>
      <c r="S33" s="59">
        <v>162.40099069060324</v>
      </c>
    </row>
    <row r="34" spans="1:19" ht="12.75" customHeight="1" x14ac:dyDescent="0.25">
      <c r="A34" s="46">
        <v>2018</v>
      </c>
      <c r="S34" s="59"/>
    </row>
    <row r="35" spans="1:19" ht="12.75" customHeight="1" x14ac:dyDescent="0.25">
      <c r="A35" s="47" t="s">
        <v>64</v>
      </c>
      <c r="C35" s="27">
        <f>SUM(E35:S35)</f>
        <v>45225</v>
      </c>
      <c r="E35" s="27">
        <v>150</v>
      </c>
      <c r="G35" s="27">
        <v>536</v>
      </c>
      <c r="I35" s="27">
        <v>1767</v>
      </c>
      <c r="K35" s="27">
        <v>5931</v>
      </c>
      <c r="M35" s="27">
        <v>4292</v>
      </c>
      <c r="O35" s="27">
        <v>19762</v>
      </c>
      <c r="Q35" s="27">
        <v>1504</v>
      </c>
      <c r="S35" s="27">
        <v>11283</v>
      </c>
    </row>
    <row r="36" spans="1:19" ht="12.75" customHeight="1" x14ac:dyDescent="0.25">
      <c r="A36" s="47" t="s">
        <v>65</v>
      </c>
      <c r="C36" s="27">
        <f>SUM(E36:S36)</f>
        <v>600.15199869525827</v>
      </c>
      <c r="E36" s="27">
        <v>1.9905538928532613</v>
      </c>
      <c r="G36" s="27">
        <v>7.1129125771289869</v>
      </c>
      <c r="I36" s="27">
        <v>23.448724857811417</v>
      </c>
      <c r="K36" s="27">
        <v>78.706500923417948</v>
      </c>
      <c r="M36" s="27">
        <v>56.956382054174647</v>
      </c>
      <c r="O36" s="27">
        <v>262.24884020377431</v>
      </c>
      <c r="Q36" s="27">
        <v>19.958620365675365</v>
      </c>
      <c r="S36" s="59">
        <v>149.72946382042232</v>
      </c>
    </row>
    <row r="37" spans="1:19" ht="12.75" customHeight="1" x14ac:dyDescent="0.25"/>
    <row r="38" spans="1:19" ht="14.25" customHeight="1" x14ac:dyDescent="0.25">
      <c r="A38" s="35" t="s">
        <v>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ht="14.25" customHeight="1" x14ac:dyDescent="0.25">
      <c r="A39" s="35" t="s">
        <v>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ht="12.75" customHeight="1" x14ac:dyDescent="0.25"/>
    <row r="41" spans="1:19" ht="12.75" customHeight="1" x14ac:dyDescent="0.25">
      <c r="A41" s="35" t="s">
        <v>76</v>
      </c>
      <c r="B41" s="35"/>
      <c r="C41" s="35"/>
    </row>
    <row r="42" spans="1:19" ht="12.75" customHeight="1" x14ac:dyDescent="0.25"/>
    <row r="43" spans="1:19" ht="12.75" customHeight="1" x14ac:dyDescent="0.25"/>
  </sheetData>
  <mergeCells count="5">
    <mergeCell ref="A1:S1"/>
    <mergeCell ref="A2:S2"/>
    <mergeCell ref="A38:S38"/>
    <mergeCell ref="A39:S39"/>
    <mergeCell ref="A41:C41"/>
  </mergeCells>
  <printOptions horizontalCentered="1"/>
  <pageMargins left="0.5" right="0.45" top="0.5" bottom="0.39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0"/>
  <sheetViews>
    <sheetView showGridLines="0" zoomScaleNormal="100" zoomScaleSheetLayoutView="100" workbookViewId="0">
      <selection sqref="A1:I1"/>
    </sheetView>
  </sheetViews>
  <sheetFormatPr defaultColWidth="9.28515625" defaultRowHeight="13.2" x14ac:dyDescent="0.25"/>
  <cols>
    <col min="1" max="1" width="10.7109375" style="4" customWidth="1"/>
    <col min="2" max="9" width="11.85546875" style="4" customWidth="1"/>
    <col min="10" max="10" width="2.85546875" style="4" customWidth="1"/>
    <col min="11" max="16384" width="9.28515625" style="4"/>
  </cols>
  <sheetData>
    <row r="1" spans="1:9" ht="15.6" x14ac:dyDescent="0.25">
      <c r="A1" s="10" t="s">
        <v>77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</row>
    <row r="3" spans="1:9" ht="12.7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ht="15.6" x14ac:dyDescent="0.25">
      <c r="A4" s="10" t="s">
        <v>78</v>
      </c>
      <c r="B4" s="10"/>
      <c r="C4" s="10"/>
      <c r="D4" s="10"/>
      <c r="E4" s="10"/>
      <c r="F4" s="10"/>
      <c r="G4" s="10"/>
      <c r="H4" s="10"/>
      <c r="I4" s="10"/>
    </row>
    <row r="5" spans="1:9" ht="11.1" customHeight="1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ht="13.2" customHeight="1" x14ac:dyDescent="0.25">
      <c r="A6" s="61" t="s">
        <v>50</v>
      </c>
      <c r="B6" s="62"/>
      <c r="C6" s="62"/>
      <c r="D6" s="39" t="s">
        <v>79</v>
      </c>
      <c r="E6" s="62"/>
      <c r="F6" s="62"/>
      <c r="G6" s="63" t="s">
        <v>80</v>
      </c>
      <c r="H6" s="62"/>
      <c r="I6" s="39" t="s">
        <v>81</v>
      </c>
    </row>
    <row r="7" spans="1:9" ht="13.2" customHeight="1" x14ac:dyDescent="0.25">
      <c r="A7" s="25" t="s">
        <v>82</v>
      </c>
      <c r="B7" s="15" t="s">
        <v>83</v>
      </c>
      <c r="C7" s="15" t="s">
        <v>84</v>
      </c>
      <c r="D7" s="15" t="s">
        <v>85</v>
      </c>
      <c r="E7" s="15" t="s">
        <v>59</v>
      </c>
      <c r="F7" s="15" t="s">
        <v>60</v>
      </c>
      <c r="G7" s="15" t="s">
        <v>86</v>
      </c>
      <c r="H7" s="15" t="s">
        <v>87</v>
      </c>
      <c r="I7" s="15" t="s">
        <v>88</v>
      </c>
    </row>
    <row r="8" spans="1:9" ht="12.75" customHeight="1" x14ac:dyDescent="0.25">
      <c r="A8" s="64"/>
      <c r="B8" s="65"/>
      <c r="C8" s="65"/>
      <c r="D8" s="63"/>
      <c r="E8" s="65"/>
      <c r="F8" s="65"/>
      <c r="G8" s="65"/>
      <c r="H8" s="65"/>
      <c r="I8" s="63"/>
    </row>
    <row r="9" spans="1:9" ht="13.2" customHeight="1" x14ac:dyDescent="0.3">
      <c r="A9" s="38">
        <v>2012</v>
      </c>
      <c r="B9" s="66">
        <v>34648</v>
      </c>
      <c r="C9" s="67">
        <v>276</v>
      </c>
      <c r="D9" s="68">
        <v>1968</v>
      </c>
      <c r="E9" s="68">
        <v>1550</v>
      </c>
      <c r="F9" s="68">
        <v>5996</v>
      </c>
      <c r="G9" s="68">
        <v>11588</v>
      </c>
      <c r="H9" s="68">
        <v>9068</v>
      </c>
      <c r="I9" s="68">
        <v>4202</v>
      </c>
    </row>
    <row r="10" spans="1:9" ht="13.2" customHeight="1" x14ac:dyDescent="0.3">
      <c r="A10" s="38">
        <v>2013</v>
      </c>
      <c r="B10" s="66">
        <v>35929</v>
      </c>
      <c r="C10" s="67">
        <v>296</v>
      </c>
      <c r="D10" s="68">
        <v>2232</v>
      </c>
      <c r="E10" s="68">
        <v>1509</v>
      </c>
      <c r="F10" s="68">
        <v>5985</v>
      </c>
      <c r="G10" s="68">
        <v>12236</v>
      </c>
      <c r="H10" s="68">
        <v>9309</v>
      </c>
      <c r="I10" s="68">
        <v>4362</v>
      </c>
    </row>
    <row r="11" spans="1:9" ht="13.2" customHeight="1" x14ac:dyDescent="0.3">
      <c r="A11" s="38">
        <v>2014</v>
      </c>
      <c r="B11" s="66">
        <v>36190</v>
      </c>
      <c r="C11" s="67">
        <v>272</v>
      </c>
      <c r="D11" s="68">
        <v>2188</v>
      </c>
      <c r="E11" s="68">
        <v>1399</v>
      </c>
      <c r="F11" s="68">
        <v>6216</v>
      </c>
      <c r="G11" s="68">
        <v>12134</v>
      </c>
      <c r="H11" s="68">
        <v>9663</v>
      </c>
      <c r="I11" s="68">
        <v>4318</v>
      </c>
    </row>
    <row r="12" spans="1:9" ht="13.2" customHeight="1" x14ac:dyDescent="0.3">
      <c r="A12" s="38">
        <v>2015</v>
      </c>
      <c r="B12" s="66">
        <v>36338</v>
      </c>
      <c r="C12" s="67">
        <v>291</v>
      </c>
      <c r="D12" s="68">
        <v>2315</v>
      </c>
      <c r="E12" s="68">
        <v>1329</v>
      </c>
      <c r="F12" s="68">
        <v>6343</v>
      </c>
      <c r="G12" s="68">
        <v>11115</v>
      </c>
      <c r="H12" s="68">
        <v>10170</v>
      </c>
      <c r="I12" s="68">
        <v>4775</v>
      </c>
    </row>
    <row r="13" spans="1:9" ht="13.2" customHeight="1" x14ac:dyDescent="0.3">
      <c r="A13" s="38">
        <v>2016</v>
      </c>
      <c r="B13" s="66">
        <v>37992</v>
      </c>
      <c r="C13" s="67">
        <v>284</v>
      </c>
      <c r="D13" s="68">
        <v>2320</v>
      </c>
      <c r="E13" s="68">
        <v>1367</v>
      </c>
      <c r="F13" s="68">
        <v>6663</v>
      </c>
      <c r="G13" s="68">
        <v>11788</v>
      </c>
      <c r="H13" s="68">
        <v>10483</v>
      </c>
      <c r="I13" s="68">
        <v>5087</v>
      </c>
    </row>
    <row r="14" spans="1:9" ht="13.2" customHeight="1" x14ac:dyDescent="0.3">
      <c r="A14" s="38">
        <v>2017</v>
      </c>
      <c r="B14" s="66">
        <v>38990</v>
      </c>
      <c r="C14" s="67">
        <v>319</v>
      </c>
      <c r="D14" s="68">
        <v>2254</v>
      </c>
      <c r="E14" s="68">
        <v>1443</v>
      </c>
      <c r="F14" s="68">
        <v>7048</v>
      </c>
      <c r="G14" s="68">
        <v>11672</v>
      </c>
      <c r="H14" s="68">
        <v>11085</v>
      </c>
      <c r="I14" s="68">
        <v>5169</v>
      </c>
    </row>
    <row r="15" spans="1:9" ht="13.2" customHeight="1" x14ac:dyDescent="0.3">
      <c r="A15" s="38">
        <v>2018</v>
      </c>
      <c r="B15" s="66">
        <v>39677</v>
      </c>
      <c r="C15" s="67">
        <v>335</v>
      </c>
      <c r="D15" s="68">
        <v>2464</v>
      </c>
      <c r="E15" s="68">
        <v>1361</v>
      </c>
      <c r="F15" s="68">
        <v>7405</v>
      </c>
      <c r="G15" s="68">
        <v>11518</v>
      </c>
      <c r="H15" s="68">
        <v>10767</v>
      </c>
      <c r="I15" s="68">
        <v>5827</v>
      </c>
    </row>
    <row r="16" spans="1:9" ht="13.2" customHeight="1" x14ac:dyDescent="0.3">
      <c r="A16" s="38"/>
      <c r="B16" s="66"/>
      <c r="C16" s="67"/>
      <c r="D16" s="68"/>
      <c r="E16" s="68"/>
      <c r="F16" s="68"/>
      <c r="G16" s="68"/>
      <c r="H16" s="68"/>
      <c r="I16" s="68"/>
    </row>
    <row r="17" spans="1:9" ht="15.6" x14ac:dyDescent="0.25">
      <c r="A17" s="10" t="s">
        <v>89</v>
      </c>
      <c r="B17" s="10"/>
      <c r="C17" s="10"/>
      <c r="D17" s="10"/>
      <c r="E17" s="10"/>
      <c r="F17" s="10"/>
      <c r="G17" s="10"/>
      <c r="H17" s="10"/>
      <c r="I17" s="10"/>
    </row>
    <row r="18" spans="1:9" ht="12.75" customHeight="1" x14ac:dyDescent="0.25">
      <c r="A18" s="36"/>
      <c r="B18" s="11"/>
      <c r="C18" s="11"/>
      <c r="D18" s="11"/>
      <c r="E18" s="11"/>
      <c r="F18" s="11"/>
      <c r="G18" s="11"/>
      <c r="H18" s="11"/>
      <c r="I18" s="11"/>
    </row>
    <row r="19" spans="1:9" ht="13.2" customHeight="1" x14ac:dyDescent="0.25">
      <c r="A19" s="61" t="s">
        <v>90</v>
      </c>
      <c r="B19" s="11"/>
      <c r="C19" s="11"/>
      <c r="D19" s="39" t="s">
        <v>79</v>
      </c>
      <c r="E19" s="11"/>
      <c r="F19" s="11"/>
      <c r="G19" s="63" t="s">
        <v>80</v>
      </c>
      <c r="H19" s="11"/>
      <c r="I19" s="39" t="s">
        <v>81</v>
      </c>
    </row>
    <row r="20" spans="1:9" ht="13.2" customHeight="1" x14ac:dyDescent="0.25">
      <c r="A20" s="25" t="s">
        <v>55</v>
      </c>
      <c r="B20" s="15" t="s">
        <v>91</v>
      </c>
      <c r="C20" s="15" t="s">
        <v>84</v>
      </c>
      <c r="D20" s="15" t="s">
        <v>85</v>
      </c>
      <c r="E20" s="15" t="s">
        <v>59</v>
      </c>
      <c r="F20" s="15" t="s">
        <v>60</v>
      </c>
      <c r="G20" s="15" t="s">
        <v>86</v>
      </c>
      <c r="H20" s="15" t="s">
        <v>87</v>
      </c>
      <c r="I20" s="15" t="s">
        <v>88</v>
      </c>
    </row>
    <row r="21" spans="1:9" ht="12.75" customHeight="1" x14ac:dyDescent="0.25">
      <c r="A21" s="38"/>
      <c r="B21" s="11"/>
      <c r="C21" s="11"/>
      <c r="D21" s="11"/>
      <c r="E21" s="11"/>
      <c r="F21" s="11"/>
      <c r="G21" s="11"/>
      <c r="H21" s="11"/>
      <c r="I21" s="11"/>
    </row>
    <row r="22" spans="1:9" ht="13.2" customHeight="1" x14ac:dyDescent="0.25">
      <c r="A22" s="69">
        <v>2011</v>
      </c>
      <c r="B22" s="70">
        <v>7203</v>
      </c>
      <c r="C22" s="71">
        <v>255</v>
      </c>
      <c r="D22" s="71">
        <v>728</v>
      </c>
      <c r="E22" s="71">
        <v>490</v>
      </c>
      <c r="F22" s="71">
        <v>1716</v>
      </c>
      <c r="G22" s="71">
        <v>2207</v>
      </c>
      <c r="H22" s="71">
        <v>1474</v>
      </c>
      <c r="I22" s="71">
        <v>333</v>
      </c>
    </row>
    <row r="23" spans="1:9" ht="13.2" customHeight="1" x14ac:dyDescent="0.25">
      <c r="A23" s="69">
        <v>2012</v>
      </c>
      <c r="B23" s="70">
        <v>7261</v>
      </c>
      <c r="C23" s="71">
        <v>180</v>
      </c>
      <c r="D23" s="71">
        <v>755</v>
      </c>
      <c r="E23" s="71">
        <v>491</v>
      </c>
      <c r="F23" s="71">
        <v>1632</v>
      </c>
      <c r="G23" s="71">
        <v>2313</v>
      </c>
      <c r="H23" s="71">
        <v>1494</v>
      </c>
      <c r="I23" s="71">
        <v>396</v>
      </c>
    </row>
    <row r="24" spans="1:9" ht="13.2" customHeight="1" x14ac:dyDescent="0.25">
      <c r="A24" s="69">
        <v>2013</v>
      </c>
      <c r="B24" s="70">
        <v>7880</v>
      </c>
      <c r="C24" s="71">
        <v>168</v>
      </c>
      <c r="D24" s="71">
        <v>715</v>
      </c>
      <c r="E24" s="71">
        <v>547</v>
      </c>
      <c r="F24" s="71">
        <v>1787</v>
      </c>
      <c r="G24" s="71">
        <v>2682</v>
      </c>
      <c r="H24" s="71">
        <v>1597</v>
      </c>
      <c r="I24" s="71">
        <v>384</v>
      </c>
    </row>
    <row r="25" spans="1:9" ht="13.2" customHeight="1" x14ac:dyDescent="0.25">
      <c r="A25" s="69">
        <v>2014</v>
      </c>
      <c r="B25" s="70">
        <v>7754</v>
      </c>
      <c r="C25" s="71">
        <v>205</v>
      </c>
      <c r="D25" s="71">
        <v>813</v>
      </c>
      <c r="E25" s="71">
        <v>486</v>
      </c>
      <c r="F25" s="71">
        <v>2137</v>
      </c>
      <c r="G25" s="71">
        <v>2452</v>
      </c>
      <c r="H25" s="71">
        <v>1312</v>
      </c>
      <c r="I25" s="71">
        <v>349</v>
      </c>
    </row>
    <row r="26" spans="1:9" ht="13.2" customHeight="1" x14ac:dyDescent="0.25">
      <c r="A26" s="69">
        <v>2015</v>
      </c>
      <c r="B26" s="70">
        <v>7795</v>
      </c>
      <c r="C26" s="70">
        <v>204</v>
      </c>
      <c r="D26" s="70">
        <v>774</v>
      </c>
      <c r="E26" s="70">
        <v>493</v>
      </c>
      <c r="F26" s="70">
        <v>1809</v>
      </c>
      <c r="G26" s="72">
        <v>2797</v>
      </c>
      <c r="H26" s="70">
        <v>1352</v>
      </c>
      <c r="I26" s="72">
        <v>366</v>
      </c>
    </row>
    <row r="27" spans="1:9" ht="13.2" customHeight="1" x14ac:dyDescent="0.25">
      <c r="A27" s="69">
        <v>2016</v>
      </c>
      <c r="B27" s="70">
        <v>7971</v>
      </c>
      <c r="C27" s="72">
        <v>240</v>
      </c>
      <c r="D27" s="70">
        <v>791</v>
      </c>
      <c r="E27" s="70">
        <v>445</v>
      </c>
      <c r="F27" s="70">
        <v>1929</v>
      </c>
      <c r="G27" s="70">
        <v>2810</v>
      </c>
      <c r="H27" s="70">
        <v>1396</v>
      </c>
      <c r="I27" s="70">
        <v>360</v>
      </c>
    </row>
    <row r="28" spans="1:9" ht="13.2" customHeight="1" x14ac:dyDescent="0.25">
      <c r="A28" s="69">
        <v>2017</v>
      </c>
      <c r="B28" s="70">
        <v>8120</v>
      </c>
      <c r="C28" s="70">
        <v>207</v>
      </c>
      <c r="D28" s="70">
        <v>797</v>
      </c>
      <c r="E28" s="70">
        <v>449</v>
      </c>
      <c r="F28" s="70">
        <v>1913</v>
      </c>
      <c r="G28" s="70">
        <v>2976</v>
      </c>
      <c r="H28" s="70">
        <v>1412</v>
      </c>
      <c r="I28" s="70">
        <v>366</v>
      </c>
    </row>
    <row r="29" spans="1:9" ht="13.2" customHeight="1" x14ac:dyDescent="0.25">
      <c r="A29" s="69">
        <v>2018</v>
      </c>
      <c r="B29" s="70">
        <v>8298</v>
      </c>
      <c r="C29" s="70">
        <v>214</v>
      </c>
      <c r="D29" s="70">
        <v>866</v>
      </c>
      <c r="E29" s="70">
        <v>476</v>
      </c>
      <c r="F29" s="70">
        <v>2131</v>
      </c>
      <c r="G29" s="70">
        <v>2943</v>
      </c>
      <c r="H29" s="70">
        <v>1288</v>
      </c>
      <c r="I29" s="70">
        <v>380</v>
      </c>
    </row>
    <row r="30" spans="1:9" ht="13.2" customHeight="1" x14ac:dyDescent="0.25">
      <c r="A30" s="69"/>
      <c r="B30" s="70"/>
      <c r="C30" s="71"/>
      <c r="D30" s="71"/>
      <c r="E30" s="71"/>
      <c r="F30" s="71"/>
      <c r="G30" s="71"/>
      <c r="H30" s="71"/>
      <c r="I30" s="71"/>
    </row>
    <row r="31" spans="1:9" ht="12.75" customHeight="1" x14ac:dyDescent="0.25">
      <c r="A31" s="10" t="s">
        <v>92</v>
      </c>
      <c r="B31" s="10"/>
      <c r="C31" s="10"/>
      <c r="D31" s="10"/>
      <c r="E31" s="10"/>
      <c r="F31" s="10"/>
      <c r="G31" s="10"/>
      <c r="H31" s="10"/>
      <c r="I31" s="10"/>
    </row>
    <row r="32" spans="1:9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s="61" t="s">
        <v>90</v>
      </c>
      <c r="B33" s="11"/>
      <c r="C33" s="11"/>
      <c r="D33" s="39" t="s">
        <v>79</v>
      </c>
      <c r="E33" s="11"/>
      <c r="F33" s="11"/>
      <c r="G33" s="63" t="s">
        <v>80</v>
      </c>
      <c r="H33" s="11"/>
      <c r="I33" s="39" t="s">
        <v>81</v>
      </c>
    </row>
    <row r="34" spans="1:9" ht="14.25" customHeight="1" x14ac:dyDescent="0.25">
      <c r="A34" s="25" t="s">
        <v>55</v>
      </c>
      <c r="B34" s="15" t="s">
        <v>56</v>
      </c>
      <c r="C34" s="15" t="s">
        <v>84</v>
      </c>
      <c r="D34" s="15" t="s">
        <v>85</v>
      </c>
      <c r="E34" s="15" t="s">
        <v>59</v>
      </c>
      <c r="F34" s="15" t="s">
        <v>60</v>
      </c>
      <c r="G34" s="15" t="s">
        <v>86</v>
      </c>
      <c r="H34" s="15" t="s">
        <v>87</v>
      </c>
      <c r="I34" s="15" t="s">
        <v>88</v>
      </c>
    </row>
    <row r="35" spans="1:9" ht="12.75" customHeight="1" x14ac:dyDescent="0.25">
      <c r="A35" s="38"/>
      <c r="B35" s="11"/>
      <c r="C35" s="11"/>
      <c r="D35" s="11"/>
      <c r="E35" s="11"/>
      <c r="F35" s="11"/>
      <c r="G35" s="11"/>
      <c r="H35" s="11"/>
      <c r="I35" s="11"/>
    </row>
    <row r="36" spans="1:9" ht="15.6" customHeight="1" x14ac:dyDescent="0.25">
      <c r="A36" s="73" t="s">
        <v>93</v>
      </c>
      <c r="B36" s="74">
        <v>17415</v>
      </c>
      <c r="C36" s="74">
        <v>306</v>
      </c>
      <c r="D36" s="74">
        <v>3060</v>
      </c>
      <c r="E36" s="75">
        <v>806</v>
      </c>
      <c r="F36" s="75">
        <v>4277</v>
      </c>
      <c r="G36" s="75">
        <v>3173</v>
      </c>
      <c r="H36" s="75">
        <v>5215</v>
      </c>
      <c r="I36" s="75">
        <v>578</v>
      </c>
    </row>
    <row r="37" spans="1:9" ht="15.6" customHeight="1" x14ac:dyDescent="0.25">
      <c r="A37" s="73" t="s">
        <v>94</v>
      </c>
      <c r="B37" s="74">
        <v>14596</v>
      </c>
      <c r="C37" s="74">
        <v>266</v>
      </c>
      <c r="D37" s="74">
        <v>2985</v>
      </c>
      <c r="E37" s="75">
        <v>641</v>
      </c>
      <c r="F37" s="75">
        <v>3436</v>
      </c>
      <c r="G37" s="75">
        <v>2546</v>
      </c>
      <c r="H37" s="75">
        <v>4325</v>
      </c>
      <c r="I37" s="75">
        <v>397</v>
      </c>
    </row>
    <row r="38" spans="1:9" ht="15.6" customHeight="1" x14ac:dyDescent="0.25">
      <c r="A38" s="73" t="s">
        <v>95</v>
      </c>
      <c r="B38" s="74">
        <v>14591</v>
      </c>
      <c r="C38" s="74">
        <v>268</v>
      </c>
      <c r="D38" s="74">
        <v>2876</v>
      </c>
      <c r="E38" s="75">
        <v>679</v>
      </c>
      <c r="F38" s="75">
        <v>3295</v>
      </c>
      <c r="G38" s="75">
        <v>2634</v>
      </c>
      <c r="H38" s="75">
        <v>4389</v>
      </c>
      <c r="I38" s="75">
        <v>450</v>
      </c>
    </row>
    <row r="39" spans="1:9" ht="15.6" customHeight="1" x14ac:dyDescent="0.25">
      <c r="A39" s="73" t="s">
        <v>96</v>
      </c>
      <c r="B39" s="74">
        <v>15999</v>
      </c>
      <c r="C39" s="74">
        <v>266</v>
      </c>
      <c r="D39" s="74">
        <v>2902</v>
      </c>
      <c r="E39" s="75">
        <v>777</v>
      </c>
      <c r="F39" s="75">
        <v>3691</v>
      </c>
      <c r="G39" s="75">
        <v>2913</v>
      </c>
      <c r="H39" s="75">
        <v>4923</v>
      </c>
      <c r="I39" s="75">
        <v>527</v>
      </c>
    </row>
    <row r="40" spans="1:9" ht="15.6" customHeight="1" x14ac:dyDescent="0.25">
      <c r="A40" s="73" t="s">
        <v>97</v>
      </c>
      <c r="B40" s="74">
        <v>16736</v>
      </c>
      <c r="C40" s="74">
        <v>282</v>
      </c>
      <c r="D40" s="74">
        <v>2997</v>
      </c>
      <c r="E40" s="75">
        <v>811</v>
      </c>
      <c r="F40" s="75">
        <v>3872</v>
      </c>
      <c r="G40" s="75">
        <v>3008</v>
      </c>
      <c r="H40" s="75">
        <v>5120</v>
      </c>
      <c r="I40" s="75">
        <v>646</v>
      </c>
    </row>
    <row r="41" spans="1:9" ht="15.6" customHeight="1" x14ac:dyDescent="0.25">
      <c r="A41" s="73" t="s">
        <v>98</v>
      </c>
      <c r="B41" s="74">
        <v>17231</v>
      </c>
      <c r="C41" s="74">
        <v>328</v>
      </c>
      <c r="D41" s="74">
        <v>3072</v>
      </c>
      <c r="E41" s="75">
        <v>803</v>
      </c>
      <c r="F41" s="75">
        <v>3927</v>
      </c>
      <c r="G41" s="75">
        <v>3056</v>
      </c>
      <c r="H41" s="75">
        <v>5394</v>
      </c>
      <c r="I41" s="75">
        <v>651</v>
      </c>
    </row>
    <row r="42" spans="1:9" ht="15.6" customHeight="1" x14ac:dyDescent="0.25">
      <c r="A42" s="73" t="s">
        <v>99</v>
      </c>
      <c r="B42" s="70">
        <v>17743</v>
      </c>
      <c r="C42" s="70">
        <v>324</v>
      </c>
      <c r="D42" s="70">
        <v>3213</v>
      </c>
      <c r="E42" s="70">
        <v>794</v>
      </c>
      <c r="F42" s="70">
        <v>4071</v>
      </c>
      <c r="G42" s="70">
        <v>2998</v>
      </c>
      <c r="H42" s="70">
        <v>5714</v>
      </c>
      <c r="I42" s="70">
        <v>629</v>
      </c>
    </row>
    <row r="43" spans="1:9" ht="15.6" customHeight="1" x14ac:dyDescent="0.25">
      <c r="A43" s="73" t="s">
        <v>100</v>
      </c>
      <c r="B43" s="70">
        <v>19290</v>
      </c>
      <c r="C43" s="70">
        <v>372</v>
      </c>
      <c r="D43" s="70">
        <v>3443</v>
      </c>
      <c r="E43" s="70">
        <v>778</v>
      </c>
      <c r="F43" s="70">
        <v>4614</v>
      </c>
      <c r="G43" s="70">
        <v>2987</v>
      </c>
      <c r="H43" s="70">
        <v>6390</v>
      </c>
      <c r="I43" s="70">
        <v>706</v>
      </c>
    </row>
    <row r="44" spans="1:9" ht="12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4.25" customHeight="1" x14ac:dyDescent="0.25">
      <c r="A45" s="76" t="s">
        <v>101</v>
      </c>
      <c r="B45" s="76"/>
      <c r="C45" s="76"/>
      <c r="D45" s="76"/>
      <c r="E45" s="76"/>
      <c r="F45" s="76"/>
      <c r="G45" s="76"/>
      <c r="H45" s="76"/>
      <c r="I45" s="76"/>
    </row>
    <row r="46" spans="1:9" ht="12.75" customHeight="1" x14ac:dyDescent="0.25">
      <c r="A46" s="38" t="s">
        <v>102</v>
      </c>
      <c r="B46" s="77"/>
      <c r="C46" s="77"/>
      <c r="D46" s="77"/>
      <c r="E46" s="77"/>
      <c r="F46" s="77"/>
      <c r="G46" s="77"/>
      <c r="H46" s="77"/>
      <c r="I46" s="77"/>
    </row>
    <row r="47" spans="1:9" ht="14.25" customHeight="1" x14ac:dyDescent="0.25">
      <c r="A47" s="35" t="s">
        <v>103</v>
      </c>
      <c r="B47" s="35"/>
      <c r="C47" s="35"/>
      <c r="D47" s="35"/>
      <c r="E47" s="35"/>
      <c r="F47" s="35"/>
      <c r="G47" s="35"/>
      <c r="H47" s="35"/>
      <c r="I47" s="35"/>
    </row>
    <row r="48" spans="1:9" ht="14.25" customHeight="1" x14ac:dyDescent="0.25">
      <c r="A48" s="35" t="s">
        <v>104</v>
      </c>
      <c r="B48" s="35"/>
      <c r="C48" s="35"/>
      <c r="D48" s="35"/>
      <c r="E48" s="35"/>
      <c r="F48" s="35"/>
      <c r="G48" s="35"/>
      <c r="H48" s="35"/>
      <c r="I48" s="35"/>
    </row>
    <row r="49" spans="1:9" ht="12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2" customHeight="1" x14ac:dyDescent="0.25">
      <c r="A50" s="35" t="s">
        <v>105</v>
      </c>
      <c r="B50" s="35"/>
      <c r="C50" s="11"/>
      <c r="D50" s="11"/>
      <c r="E50" s="11"/>
      <c r="F50" s="11"/>
      <c r="G50" s="11"/>
      <c r="H50" s="11"/>
      <c r="I50" s="11"/>
    </row>
  </sheetData>
  <mergeCells count="10">
    <mergeCell ref="A45:I45"/>
    <mergeCell ref="A47:I47"/>
    <mergeCell ref="A48:I48"/>
    <mergeCell ref="A50:B50"/>
    <mergeCell ref="A1:I1"/>
    <mergeCell ref="A2:I2"/>
    <mergeCell ref="A3:I3"/>
    <mergeCell ref="A4:I4"/>
    <mergeCell ref="A17:I17"/>
    <mergeCell ref="A31:I31"/>
  </mergeCells>
  <printOptions horizontalCentered="1"/>
  <pageMargins left="0.5" right="0.5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38"/>
  <sheetViews>
    <sheetView zoomScaleNormal="100" zoomScaleSheetLayoutView="100" workbookViewId="0">
      <selection sqref="A1:T1"/>
    </sheetView>
  </sheetViews>
  <sheetFormatPr defaultColWidth="9.28515625" defaultRowHeight="13.2" x14ac:dyDescent="0.25"/>
  <cols>
    <col min="1" max="1" width="14.42578125" style="104" customWidth="1"/>
    <col min="2" max="2" width="9.85546875" style="104" customWidth="1"/>
    <col min="3" max="3" width="1.85546875" style="104" customWidth="1"/>
    <col min="4" max="4" width="8.85546875" style="104" customWidth="1"/>
    <col min="5" max="5" width="11.85546875" style="104" customWidth="1"/>
    <col min="6" max="6" width="8.140625" style="104" customWidth="1"/>
    <col min="7" max="7" width="9.7109375" style="104" bestFit="1" customWidth="1"/>
    <col min="8" max="8" width="1.85546875" style="104" customWidth="1"/>
    <col min="9" max="9" width="11" style="104" bestFit="1" customWidth="1"/>
    <col min="10" max="10" width="10" style="104" customWidth="1"/>
    <col min="11" max="11" width="12" style="104" customWidth="1"/>
    <col min="12" max="12" width="9.140625" style="104" customWidth="1"/>
    <col min="13" max="13" width="1.85546875" style="104" customWidth="1"/>
    <col min="14" max="14" width="11.85546875" style="104" bestFit="1" customWidth="1"/>
    <col min="15" max="15" width="1.85546875" style="104" customWidth="1"/>
    <col min="16" max="16" width="8" style="104" customWidth="1"/>
    <col min="17" max="17" width="9.7109375" style="104" customWidth="1"/>
    <col min="18" max="18" width="1.85546875" style="104" customWidth="1"/>
    <col min="19" max="19" width="8.42578125" style="104" customWidth="1"/>
    <col min="20" max="20" width="11.42578125" style="104" customWidth="1"/>
    <col min="21" max="21" width="2.85546875" style="104" customWidth="1"/>
    <col min="22" max="16384" width="9.28515625" style="104"/>
  </cols>
  <sheetData>
    <row r="1" spans="1:20" s="79" customFormat="1" ht="13.2" customHeight="1" x14ac:dyDescent="0.25">
      <c r="A1" s="78" t="s">
        <v>106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s="79" customFormat="1" ht="13.2" customHeight="1" x14ac:dyDescent="0.25">
      <c r="A2" s="78" t="s">
        <v>107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s="79" customFormat="1" ht="13.2" customHeight="1" x14ac:dyDescent="0.25">
      <c r="A3" s="80" t="s">
        <v>27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s="79" customFormat="1" ht="12" customHeight="1" x14ac:dyDescent="0.2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s="79" customFormat="1" ht="13.2" customHeight="1" x14ac:dyDescent="0.25">
      <c r="A5" s="83"/>
      <c r="B5" s="84"/>
      <c r="C5" s="84"/>
      <c r="D5" s="85" t="s">
        <v>108</v>
      </c>
      <c r="E5" s="85"/>
      <c r="F5" s="85"/>
      <c r="G5" s="85"/>
      <c r="H5" s="86"/>
      <c r="I5" s="85" t="s">
        <v>109</v>
      </c>
      <c r="J5" s="85"/>
      <c r="K5" s="85"/>
      <c r="L5" s="85"/>
      <c r="M5" s="84"/>
      <c r="O5" s="84"/>
    </row>
    <row r="6" spans="1:20" s="79" customFormat="1" ht="13.2" customHeight="1" x14ac:dyDescent="0.25">
      <c r="A6" s="83"/>
      <c r="B6" s="84"/>
      <c r="C6" s="84"/>
      <c r="D6" s="86"/>
      <c r="E6" s="86" t="s">
        <v>110</v>
      </c>
      <c r="F6" s="86"/>
      <c r="G6" s="86"/>
      <c r="H6" s="86"/>
      <c r="I6" s="84"/>
      <c r="J6" s="84"/>
      <c r="K6" s="84" t="s">
        <v>111</v>
      </c>
      <c r="L6" s="84" t="s">
        <v>112</v>
      </c>
      <c r="M6" s="84"/>
      <c r="N6" s="84" t="s">
        <v>113</v>
      </c>
      <c r="O6" s="84"/>
      <c r="P6" s="85" t="s">
        <v>114</v>
      </c>
      <c r="Q6" s="85"/>
      <c r="R6" s="85"/>
      <c r="S6" s="85"/>
      <c r="T6" s="85"/>
    </row>
    <row r="7" spans="1:20" s="79" customFormat="1" ht="13.2" customHeight="1" x14ac:dyDescent="0.25">
      <c r="A7" s="45" t="s">
        <v>115</v>
      </c>
      <c r="B7" s="84" t="s">
        <v>56</v>
      </c>
      <c r="C7" s="84"/>
      <c r="D7" s="84"/>
      <c r="E7" s="84" t="s">
        <v>116</v>
      </c>
      <c r="F7" s="84"/>
      <c r="G7" s="84" t="s">
        <v>117</v>
      </c>
      <c r="H7" s="84"/>
      <c r="I7" s="84" t="s">
        <v>118</v>
      </c>
      <c r="J7" s="84" t="s">
        <v>111</v>
      </c>
      <c r="K7" s="84" t="s">
        <v>119</v>
      </c>
      <c r="L7" s="84" t="s">
        <v>120</v>
      </c>
      <c r="M7" s="84"/>
      <c r="N7" s="84" t="s">
        <v>121</v>
      </c>
      <c r="O7" s="84"/>
      <c r="P7" s="78" t="s">
        <v>122</v>
      </c>
      <c r="Q7" s="78"/>
      <c r="R7" s="86"/>
      <c r="S7" s="78" t="s">
        <v>123</v>
      </c>
      <c r="T7" s="78"/>
    </row>
    <row r="8" spans="1:20" s="79" customFormat="1" ht="15" customHeight="1" x14ac:dyDescent="0.25">
      <c r="A8" s="25" t="s">
        <v>124</v>
      </c>
      <c r="B8" s="87" t="s">
        <v>125</v>
      </c>
      <c r="C8" s="87"/>
      <c r="D8" s="87" t="s">
        <v>126</v>
      </c>
      <c r="E8" s="87" t="s">
        <v>127</v>
      </c>
      <c r="F8" s="87" t="s">
        <v>87</v>
      </c>
      <c r="G8" s="87" t="s">
        <v>128</v>
      </c>
      <c r="H8" s="87"/>
      <c r="I8" s="87" t="s">
        <v>129</v>
      </c>
      <c r="J8" s="87" t="s">
        <v>113</v>
      </c>
      <c r="K8" s="87" t="s">
        <v>130</v>
      </c>
      <c r="L8" s="87" t="s">
        <v>131</v>
      </c>
      <c r="M8" s="87"/>
      <c r="N8" s="87" t="s">
        <v>132</v>
      </c>
      <c r="O8" s="87"/>
      <c r="P8" s="87" t="s">
        <v>133</v>
      </c>
      <c r="Q8" s="87" t="s">
        <v>134</v>
      </c>
      <c r="R8" s="87"/>
      <c r="S8" s="87" t="s">
        <v>135</v>
      </c>
      <c r="T8" s="87" t="s">
        <v>136</v>
      </c>
    </row>
    <row r="9" spans="1:20" s="79" customFormat="1" ht="12" customHeight="1" x14ac:dyDescent="0.25">
      <c r="A9" s="88"/>
      <c r="B9" s="89"/>
      <c r="C9" s="89"/>
      <c r="D9" s="81"/>
      <c r="E9" s="81"/>
      <c r="F9" s="81"/>
      <c r="G9" s="81"/>
      <c r="H9" s="81"/>
      <c r="I9" s="81"/>
      <c r="J9" s="81"/>
      <c r="K9" s="81"/>
      <c r="L9" s="81"/>
      <c r="M9" s="81"/>
      <c r="N9" s="89"/>
      <c r="O9" s="89"/>
      <c r="P9" s="81"/>
      <c r="Q9" s="81"/>
      <c r="R9" s="81"/>
      <c r="S9" s="81"/>
      <c r="T9" s="81"/>
    </row>
    <row r="10" spans="1:20" s="79" customFormat="1" ht="13.2" customHeight="1" x14ac:dyDescent="0.25">
      <c r="A10" s="90">
        <v>2005</v>
      </c>
      <c r="B10" s="91">
        <v>17580</v>
      </c>
      <c r="C10" s="91"/>
      <c r="D10" s="91">
        <v>10575</v>
      </c>
      <c r="E10" s="91">
        <v>3090</v>
      </c>
      <c r="F10" s="91">
        <v>2987</v>
      </c>
      <c r="G10" s="82">
        <v>928</v>
      </c>
      <c r="H10" s="82"/>
      <c r="I10" s="82">
        <v>720</v>
      </c>
      <c r="J10" s="91">
        <v>15810</v>
      </c>
      <c r="K10" s="82">
        <v>526</v>
      </c>
      <c r="L10" s="82">
        <v>524</v>
      </c>
      <c r="M10" s="82"/>
      <c r="N10" s="91">
        <v>15002</v>
      </c>
      <c r="O10" s="91"/>
      <c r="P10" s="91">
        <v>8448</v>
      </c>
      <c r="Q10" s="91">
        <v>12594</v>
      </c>
      <c r="R10" s="91"/>
      <c r="S10" s="91">
        <v>8260</v>
      </c>
      <c r="T10" s="91">
        <v>11838</v>
      </c>
    </row>
    <row r="11" spans="1:20" s="79" customFormat="1" ht="13.2" customHeight="1" x14ac:dyDescent="0.25">
      <c r="A11" s="90">
        <v>2006</v>
      </c>
      <c r="B11" s="91">
        <v>17905</v>
      </c>
      <c r="C11" s="91"/>
      <c r="D11" s="91">
        <v>10996</v>
      </c>
      <c r="E11" s="91">
        <v>3070</v>
      </c>
      <c r="F11" s="91">
        <v>2933</v>
      </c>
      <c r="G11" s="82">
        <v>906</v>
      </c>
      <c r="H11" s="82"/>
      <c r="I11" s="82">
        <v>665</v>
      </c>
      <c r="J11" s="91">
        <v>15447</v>
      </c>
      <c r="K11" s="82">
        <v>829</v>
      </c>
      <c r="L11" s="82">
        <v>964</v>
      </c>
      <c r="M11" s="82"/>
      <c r="N11" s="91">
        <v>15014</v>
      </c>
      <c r="O11" s="91"/>
      <c r="P11" s="91">
        <v>8757</v>
      </c>
      <c r="Q11" s="91">
        <v>16273</v>
      </c>
      <c r="R11" s="91"/>
      <c r="S11" s="91">
        <v>8600</v>
      </c>
      <c r="T11" s="91">
        <v>14919</v>
      </c>
    </row>
    <row r="12" spans="1:20" s="79" customFormat="1" ht="13.2" customHeight="1" x14ac:dyDescent="0.25">
      <c r="A12" s="90">
        <v>2007</v>
      </c>
      <c r="B12" s="91">
        <v>18471</v>
      </c>
      <c r="C12" s="91"/>
      <c r="D12" s="91">
        <v>10945</v>
      </c>
      <c r="E12" s="91">
        <v>3041</v>
      </c>
      <c r="F12" s="91">
        <v>2661</v>
      </c>
      <c r="G12" s="91">
        <v>1824</v>
      </c>
      <c r="H12" s="91"/>
      <c r="I12" s="82">
        <v>683</v>
      </c>
      <c r="J12" s="91">
        <v>15930</v>
      </c>
      <c r="K12" s="82">
        <v>822</v>
      </c>
      <c r="L12" s="91">
        <v>1036</v>
      </c>
      <c r="M12" s="91"/>
      <c r="N12" s="91">
        <v>15222</v>
      </c>
      <c r="O12" s="91"/>
      <c r="P12" s="91">
        <v>8498</v>
      </c>
      <c r="Q12" s="91">
        <v>18183</v>
      </c>
      <c r="R12" s="91"/>
      <c r="S12" s="91">
        <v>8352</v>
      </c>
      <c r="T12" s="91">
        <v>17320</v>
      </c>
    </row>
    <row r="13" spans="1:20" s="79" customFormat="1" ht="13.2" customHeight="1" x14ac:dyDescent="0.25">
      <c r="A13" s="90">
        <v>2008</v>
      </c>
      <c r="B13" s="91">
        <v>18551</v>
      </c>
      <c r="C13" s="91"/>
      <c r="D13" s="91">
        <v>11909</v>
      </c>
      <c r="E13" s="91">
        <v>3019</v>
      </c>
      <c r="F13" s="91">
        <v>2158</v>
      </c>
      <c r="G13" s="91">
        <v>1465</v>
      </c>
      <c r="H13" s="91"/>
      <c r="I13" s="82">
        <v>613</v>
      </c>
      <c r="J13" s="91">
        <v>15905</v>
      </c>
      <c r="K13" s="82">
        <v>938</v>
      </c>
      <c r="L13" s="91">
        <v>1095</v>
      </c>
      <c r="M13" s="91"/>
      <c r="N13" s="91">
        <v>15785</v>
      </c>
      <c r="O13" s="91"/>
      <c r="P13" s="91">
        <v>8132</v>
      </c>
      <c r="Q13" s="91">
        <v>19612</v>
      </c>
      <c r="R13" s="91"/>
      <c r="S13" s="91">
        <v>8054</v>
      </c>
      <c r="T13" s="91">
        <v>19378</v>
      </c>
    </row>
    <row r="14" spans="1:20" s="79" customFormat="1" ht="13.2" customHeight="1" x14ac:dyDescent="0.25">
      <c r="A14" s="90">
        <v>2009</v>
      </c>
      <c r="B14" s="91">
        <v>18627</v>
      </c>
      <c r="C14" s="91"/>
      <c r="D14" s="91">
        <v>12270</v>
      </c>
      <c r="E14" s="91">
        <v>3342</v>
      </c>
      <c r="F14" s="91">
        <v>1733</v>
      </c>
      <c r="G14" s="91">
        <v>1282</v>
      </c>
      <c r="H14" s="91"/>
      <c r="I14" s="82">
        <v>688</v>
      </c>
      <c r="J14" s="91">
        <v>16220</v>
      </c>
      <c r="K14" s="91">
        <v>1196</v>
      </c>
      <c r="L14" s="82">
        <v>523</v>
      </c>
      <c r="M14" s="82"/>
      <c r="N14" s="91">
        <v>16756</v>
      </c>
      <c r="O14" s="91"/>
      <c r="P14" s="91">
        <v>8072</v>
      </c>
      <c r="Q14" s="91">
        <v>20572</v>
      </c>
      <c r="R14" s="91"/>
      <c r="S14" s="91">
        <v>7671</v>
      </c>
      <c r="T14" s="91">
        <v>20373</v>
      </c>
    </row>
    <row r="15" spans="1:20" s="79" customFormat="1" ht="13.2" customHeight="1" x14ac:dyDescent="0.25">
      <c r="A15" s="92">
        <v>2010</v>
      </c>
      <c r="B15" s="93">
        <v>18457</v>
      </c>
      <c r="C15" s="93"/>
      <c r="D15" s="93">
        <v>11955</v>
      </c>
      <c r="E15" s="93">
        <v>3474</v>
      </c>
      <c r="F15" s="93">
        <v>1746</v>
      </c>
      <c r="G15" s="93">
        <v>1282</v>
      </c>
      <c r="H15" s="93"/>
      <c r="I15" s="94">
        <v>728</v>
      </c>
      <c r="J15" s="93">
        <v>16447</v>
      </c>
      <c r="K15" s="93">
        <v>1282</v>
      </c>
      <c r="L15" s="95" t="s">
        <v>137</v>
      </c>
      <c r="M15" s="94"/>
      <c r="N15" s="93">
        <v>16856</v>
      </c>
      <c r="O15" s="93"/>
      <c r="P15" s="93">
        <v>7756</v>
      </c>
      <c r="Q15" s="93">
        <v>19033</v>
      </c>
      <c r="R15" s="94"/>
      <c r="S15" s="93">
        <v>7909</v>
      </c>
      <c r="T15" s="93">
        <v>18979</v>
      </c>
    </row>
    <row r="16" spans="1:20" s="79" customFormat="1" ht="13.2" customHeight="1" x14ac:dyDescent="0.25">
      <c r="A16" s="92">
        <v>2011</v>
      </c>
      <c r="B16" s="93">
        <v>18483</v>
      </c>
      <c r="C16" s="93"/>
      <c r="D16" s="93">
        <v>12304</v>
      </c>
      <c r="E16" s="93">
        <v>3289</v>
      </c>
      <c r="F16" s="93">
        <v>1601</v>
      </c>
      <c r="G16" s="93">
        <v>1289</v>
      </c>
      <c r="H16" s="93"/>
      <c r="I16" s="94">
        <v>694</v>
      </c>
      <c r="J16" s="93">
        <v>16440</v>
      </c>
      <c r="K16" s="93">
        <v>1349</v>
      </c>
      <c r="L16" s="95" t="s">
        <v>137</v>
      </c>
      <c r="M16" s="94"/>
      <c r="N16" s="93">
        <v>17060</v>
      </c>
      <c r="O16" s="93"/>
      <c r="P16" s="93">
        <v>7663</v>
      </c>
      <c r="Q16" s="93">
        <v>19431</v>
      </c>
      <c r="R16" s="94"/>
      <c r="S16" s="93">
        <v>7694</v>
      </c>
      <c r="T16" s="93">
        <v>19341</v>
      </c>
    </row>
    <row r="17" spans="1:21" s="79" customFormat="1" ht="13.2" customHeight="1" x14ac:dyDescent="0.25">
      <c r="A17" s="92">
        <v>2012</v>
      </c>
      <c r="B17" s="93">
        <v>17613</v>
      </c>
      <c r="C17" s="93"/>
      <c r="D17" s="93">
        <v>11986</v>
      </c>
      <c r="E17" s="93">
        <v>3532</v>
      </c>
      <c r="F17" s="93">
        <v>1486</v>
      </c>
      <c r="G17" s="93">
        <v>609</v>
      </c>
      <c r="H17" s="93"/>
      <c r="I17" s="94">
        <v>666</v>
      </c>
      <c r="J17" s="93">
        <v>16365</v>
      </c>
      <c r="K17" s="93">
        <v>582</v>
      </c>
      <c r="L17" s="95" t="s">
        <v>137</v>
      </c>
      <c r="M17" s="94"/>
      <c r="N17" s="93">
        <v>16855</v>
      </c>
      <c r="O17" s="93"/>
      <c r="P17" s="93">
        <v>7674</v>
      </c>
      <c r="Q17" s="93">
        <v>14993</v>
      </c>
      <c r="R17" s="94"/>
      <c r="S17" s="93">
        <v>7694</v>
      </c>
      <c r="T17" s="93">
        <v>15781</v>
      </c>
    </row>
    <row r="18" spans="1:21" s="79" customFormat="1" ht="13.2" customHeight="1" x14ac:dyDescent="0.25">
      <c r="A18" s="92">
        <v>2013</v>
      </c>
      <c r="B18" s="93">
        <v>17860</v>
      </c>
      <c r="C18" s="93"/>
      <c r="D18" s="93">
        <v>12087</v>
      </c>
      <c r="E18" s="93">
        <v>3810</v>
      </c>
      <c r="F18" s="93">
        <v>1509</v>
      </c>
      <c r="G18" s="93">
        <v>454</v>
      </c>
      <c r="H18" s="93"/>
      <c r="I18" s="94">
        <v>636</v>
      </c>
      <c r="J18" s="93">
        <v>16875</v>
      </c>
      <c r="K18" s="93">
        <v>349</v>
      </c>
      <c r="L18" s="95" t="s">
        <v>137</v>
      </c>
      <c r="M18" s="94"/>
      <c r="N18" s="93">
        <v>17101</v>
      </c>
      <c r="O18" s="93"/>
      <c r="P18" s="93">
        <v>8129</v>
      </c>
      <c r="Q18" s="93">
        <v>24162</v>
      </c>
      <c r="R18" s="94"/>
      <c r="S18" s="93">
        <v>7744</v>
      </c>
      <c r="T18" s="93">
        <v>24363</v>
      </c>
    </row>
    <row r="19" spans="1:21" s="79" customFormat="1" ht="13.2" customHeight="1" x14ac:dyDescent="0.25">
      <c r="A19" s="92">
        <v>2014</v>
      </c>
      <c r="B19" s="93">
        <v>18009</v>
      </c>
      <c r="C19" s="93"/>
      <c r="D19" s="93">
        <v>11754</v>
      </c>
      <c r="E19" s="93">
        <v>4220</v>
      </c>
      <c r="F19" s="93">
        <v>1372</v>
      </c>
      <c r="G19" s="93">
        <v>663</v>
      </c>
      <c r="H19" s="93"/>
      <c r="I19" s="94">
        <v>652</v>
      </c>
      <c r="J19" s="93">
        <v>16729</v>
      </c>
      <c r="K19" s="93">
        <v>628</v>
      </c>
      <c r="L19" s="95" t="s">
        <v>137</v>
      </c>
      <c r="M19" s="94"/>
      <c r="N19" s="93">
        <v>17187</v>
      </c>
      <c r="O19" s="93"/>
      <c r="P19" s="93">
        <v>8058</v>
      </c>
      <c r="Q19" s="93">
        <v>24887</v>
      </c>
      <c r="R19" s="94"/>
      <c r="S19" s="93">
        <v>8112</v>
      </c>
      <c r="T19" s="93">
        <v>24586</v>
      </c>
    </row>
    <row r="20" spans="1:21" s="79" customFormat="1" ht="13.2" customHeight="1" x14ac:dyDescent="0.25">
      <c r="A20" s="92">
        <v>2015</v>
      </c>
      <c r="B20" s="93">
        <v>18189</v>
      </c>
      <c r="C20" s="93"/>
      <c r="D20" s="93">
        <v>12078</v>
      </c>
      <c r="E20" s="93">
        <v>3810</v>
      </c>
      <c r="F20" s="93">
        <v>1310</v>
      </c>
      <c r="G20" s="93">
        <v>991</v>
      </c>
      <c r="H20" s="93"/>
      <c r="I20" s="94">
        <v>658</v>
      </c>
      <c r="J20" s="93">
        <v>16567</v>
      </c>
      <c r="K20" s="93">
        <v>964</v>
      </c>
      <c r="L20" s="95" t="s">
        <v>137</v>
      </c>
      <c r="M20" s="94"/>
      <c r="N20" s="93">
        <v>17498</v>
      </c>
      <c r="O20" s="93"/>
      <c r="P20" s="93">
        <v>7830</v>
      </c>
      <c r="Q20" s="93">
        <v>26814</v>
      </c>
      <c r="R20" s="94"/>
      <c r="S20" s="93">
        <v>7915</v>
      </c>
      <c r="T20" s="93">
        <v>26454</v>
      </c>
    </row>
    <row r="21" spans="1:21" s="79" customFormat="1" ht="13.2" customHeight="1" x14ac:dyDescent="0.25">
      <c r="A21" s="92">
        <v>2016</v>
      </c>
      <c r="B21" s="93">
        <v>18963</v>
      </c>
      <c r="C21" s="93"/>
      <c r="D21" s="93">
        <v>12260</v>
      </c>
      <c r="E21" s="93">
        <v>3736</v>
      </c>
      <c r="F21" s="93">
        <v>1352</v>
      </c>
      <c r="G21" s="93">
        <v>1615</v>
      </c>
      <c r="H21" s="93"/>
      <c r="I21" s="94">
        <v>673</v>
      </c>
      <c r="J21" s="93">
        <v>16769</v>
      </c>
      <c r="K21" s="93">
        <v>1521</v>
      </c>
      <c r="L21" s="95" t="s">
        <v>137</v>
      </c>
      <c r="M21" s="94"/>
      <c r="N21" s="93">
        <v>17434</v>
      </c>
      <c r="O21" s="93"/>
      <c r="P21" s="93">
        <v>8035</v>
      </c>
      <c r="Q21" s="93">
        <v>32957</v>
      </c>
      <c r="R21" s="94"/>
      <c r="S21" s="93">
        <v>7876</v>
      </c>
      <c r="T21" s="93">
        <v>32410</v>
      </c>
    </row>
    <row r="22" spans="1:21" s="79" customFormat="1" ht="13.2" customHeight="1" x14ac:dyDescent="0.25">
      <c r="A22" s="92">
        <v>2017</v>
      </c>
      <c r="B22" s="93">
        <v>19488</v>
      </c>
      <c r="C22" s="93"/>
      <c r="D22" s="93">
        <v>12224</v>
      </c>
      <c r="E22" s="93">
        <v>4080</v>
      </c>
      <c r="F22" s="93">
        <v>1395</v>
      </c>
      <c r="G22" s="93">
        <v>1789</v>
      </c>
      <c r="H22" s="93"/>
      <c r="I22" s="93">
        <v>535</v>
      </c>
      <c r="J22" s="93">
        <v>17190</v>
      </c>
      <c r="K22" s="93">
        <v>1763</v>
      </c>
      <c r="L22" s="95" t="s">
        <v>137</v>
      </c>
      <c r="M22" s="94"/>
      <c r="N22" s="93">
        <v>17454</v>
      </c>
      <c r="O22" s="93"/>
      <c r="P22" s="93">
        <v>8167</v>
      </c>
      <c r="Q22" s="93">
        <v>38754</v>
      </c>
      <c r="R22" s="94"/>
      <c r="S22" s="93">
        <v>7871</v>
      </c>
      <c r="T22" s="93">
        <v>38622</v>
      </c>
    </row>
    <row r="23" spans="1:21" s="79" customFormat="1" ht="13.2" customHeight="1" x14ac:dyDescent="0.25">
      <c r="A23" s="92">
        <v>2018</v>
      </c>
      <c r="B23" s="93">
        <v>19941</v>
      </c>
      <c r="C23" s="93"/>
      <c r="D23" s="93">
        <v>12516</v>
      </c>
      <c r="E23" s="93">
        <v>4031</v>
      </c>
      <c r="F23" s="93">
        <v>1298</v>
      </c>
      <c r="G23" s="93">
        <v>2096</v>
      </c>
      <c r="H23" s="93"/>
      <c r="I23" s="93">
        <v>611</v>
      </c>
      <c r="J23" s="93">
        <v>17263</v>
      </c>
      <c r="K23" s="96">
        <v>2067</v>
      </c>
      <c r="L23" s="95" t="s">
        <v>137</v>
      </c>
      <c r="M23" s="94"/>
      <c r="N23" s="93">
        <v>17454</v>
      </c>
      <c r="O23" s="93"/>
      <c r="P23" s="93">
        <v>8333</v>
      </c>
      <c r="Q23" s="93">
        <v>41744</v>
      </c>
      <c r="R23" s="94"/>
      <c r="S23" s="93">
        <v>8122</v>
      </c>
      <c r="T23" s="93">
        <v>41542</v>
      </c>
    </row>
    <row r="24" spans="1:21" s="79" customFormat="1" ht="12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1:21" s="79" customFormat="1" ht="14.25" customHeight="1" x14ac:dyDescent="0.25">
      <c r="A25" s="97" t="s">
        <v>138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</row>
    <row r="26" spans="1:21" s="79" customFormat="1" ht="14.25" customHeight="1" x14ac:dyDescent="0.25">
      <c r="A26" s="98" t="s">
        <v>139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</row>
    <row r="27" spans="1:21" s="79" customFormat="1" ht="14.25" customHeight="1" x14ac:dyDescent="0.25">
      <c r="A27" s="97" t="s">
        <v>140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  <row r="28" spans="1:21" s="79" customFormat="1" ht="14.25" customHeight="1" x14ac:dyDescent="0.25">
      <c r="A28" s="99" t="s">
        <v>141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</row>
    <row r="29" spans="1:21" s="79" customFormat="1" ht="14.25" customHeight="1" x14ac:dyDescent="0.25">
      <c r="A29" s="100" t="s">
        <v>142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</row>
    <row r="30" spans="1:21" s="79" customFormat="1" ht="14.25" customHeight="1" x14ac:dyDescent="0.25">
      <c r="A30" s="97" t="s">
        <v>143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</row>
    <row r="31" spans="1:21" s="79" customFormat="1" ht="14.25" customHeight="1" x14ac:dyDescent="0.25">
      <c r="A31" s="97" t="s">
        <v>144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</row>
    <row r="32" spans="1:21" s="79" customFormat="1" ht="14.25" customHeight="1" x14ac:dyDescent="0.25">
      <c r="A32" s="101" t="s">
        <v>145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s="79" customFormat="1" ht="14.25" customHeight="1" x14ac:dyDescent="0.25">
      <c r="A33" s="97" t="s">
        <v>146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</row>
    <row r="34" spans="1:21" s="79" customFormat="1" ht="14.25" customHeight="1" x14ac:dyDescent="0.25">
      <c r="A34" s="97" t="s">
        <v>147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</row>
    <row r="35" spans="1:21" s="79" customFormat="1" ht="12" customHeight="1" x14ac:dyDescent="0.2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1:21" s="79" customFormat="1" ht="13.2" customHeight="1" x14ac:dyDescent="0.25">
      <c r="A36" s="102" t="s">
        <v>148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</row>
    <row r="37" spans="1:21" s="79" customFormat="1" ht="13.2" customHeight="1" x14ac:dyDescent="0.2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79" customFormat="1" ht="13.2" customHeight="1" x14ac:dyDescent="0.25">
      <c r="A38" s="82" t="s">
        <v>149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P38" s="82"/>
      <c r="Q38" s="82"/>
      <c r="R38" s="82"/>
      <c r="S38" s="82"/>
      <c r="T38" s="82"/>
    </row>
  </sheetData>
  <mergeCells count="20">
    <mergeCell ref="A35:U35"/>
    <mergeCell ref="A36:U36"/>
    <mergeCell ref="A29:U29"/>
    <mergeCell ref="A30:U30"/>
    <mergeCell ref="A31:U31"/>
    <mergeCell ref="A32:U32"/>
    <mergeCell ref="A33:U33"/>
    <mergeCell ref="A34:U34"/>
    <mergeCell ref="P7:Q7"/>
    <mergeCell ref="S7:T7"/>
    <mergeCell ref="A25:U25"/>
    <mergeCell ref="A26:U26"/>
    <mergeCell ref="A27:U27"/>
    <mergeCell ref="A28:U28"/>
    <mergeCell ref="A1:T1"/>
    <mergeCell ref="A2:T2"/>
    <mergeCell ref="A3:T3"/>
    <mergeCell ref="D5:G5"/>
    <mergeCell ref="I5:L5"/>
    <mergeCell ref="P6:T6"/>
  </mergeCells>
  <printOptions horizontalCentered="1"/>
  <pageMargins left="0.5" right="0.5" top="0.5" bottom="0.5" header="0.3" footer="0.3"/>
  <pageSetup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4"/>
  <sheetViews>
    <sheetView workbookViewId="0">
      <selection sqref="A1:E1"/>
    </sheetView>
  </sheetViews>
  <sheetFormatPr defaultColWidth="9.28515625" defaultRowHeight="13.2" x14ac:dyDescent="0.25"/>
  <cols>
    <col min="1" max="1" width="16.140625" style="4" customWidth="1"/>
    <col min="2" max="2" width="17.42578125" style="4" customWidth="1"/>
    <col min="3" max="5" width="19.140625" style="4" customWidth="1"/>
    <col min="6" max="6" width="2.85546875" style="4" customWidth="1"/>
    <col min="7" max="16384" width="9.28515625" style="4"/>
  </cols>
  <sheetData>
    <row r="1" spans="1:5" s="62" customFormat="1" ht="13.2" customHeight="1" x14ac:dyDescent="0.25">
      <c r="A1" s="10" t="s">
        <v>150</v>
      </c>
      <c r="B1" s="10"/>
      <c r="C1" s="10"/>
      <c r="D1" s="10"/>
      <c r="E1" s="10"/>
    </row>
    <row r="2" spans="1:5" s="62" customFormat="1" ht="13.2" customHeight="1" x14ac:dyDescent="0.25">
      <c r="A2" s="10" t="s">
        <v>151</v>
      </c>
      <c r="B2" s="10"/>
      <c r="C2" s="10"/>
      <c r="D2" s="10"/>
      <c r="E2" s="10"/>
    </row>
    <row r="3" spans="1:5" s="62" customFormat="1" ht="13.2" customHeight="1" x14ac:dyDescent="0.25">
      <c r="A3" s="13" t="s">
        <v>152</v>
      </c>
      <c r="B3" s="13"/>
      <c r="C3" s="13"/>
      <c r="D3" s="13"/>
      <c r="E3" s="13"/>
    </row>
    <row r="4" spans="1:5" s="62" customFormat="1" ht="13.2" customHeight="1" x14ac:dyDescent="0.25">
      <c r="A4" s="30"/>
      <c r="B4" s="11"/>
      <c r="C4" s="11"/>
      <c r="D4" s="11"/>
      <c r="E4" s="11"/>
    </row>
    <row r="5" spans="1:5" s="62" customFormat="1" ht="13.2" customHeight="1" x14ac:dyDescent="0.25">
      <c r="A5" s="61" t="s">
        <v>120</v>
      </c>
      <c r="B5" s="30"/>
      <c r="C5" s="30"/>
      <c r="D5" s="39" t="s">
        <v>153</v>
      </c>
      <c r="E5" s="30"/>
    </row>
    <row r="6" spans="1:5" s="62" customFormat="1" ht="15.6" customHeight="1" x14ac:dyDescent="0.25">
      <c r="A6" s="25" t="s">
        <v>154</v>
      </c>
      <c r="B6" s="87" t="s">
        <v>155</v>
      </c>
      <c r="C6" s="87" t="s">
        <v>156</v>
      </c>
      <c r="D6" s="87" t="s">
        <v>157</v>
      </c>
      <c r="E6" s="87" t="s">
        <v>158</v>
      </c>
    </row>
    <row r="7" spans="1:5" s="62" customFormat="1" x14ac:dyDescent="0.25">
      <c r="A7" s="64"/>
      <c r="B7" s="105"/>
      <c r="C7" s="105"/>
      <c r="D7" s="105"/>
      <c r="E7" s="105"/>
    </row>
    <row r="8" spans="1:5" s="62" customFormat="1" x14ac:dyDescent="0.25">
      <c r="A8" s="38">
        <v>1996</v>
      </c>
      <c r="B8" s="106">
        <v>1882</v>
      </c>
      <c r="C8" s="106">
        <v>1856</v>
      </c>
      <c r="D8" s="106">
        <v>1359</v>
      </c>
      <c r="E8" s="106">
        <v>1156</v>
      </c>
    </row>
    <row r="9" spans="1:5" s="62" customFormat="1" x14ac:dyDescent="0.25">
      <c r="A9" s="38">
        <v>1997</v>
      </c>
      <c r="B9" s="106">
        <v>1940</v>
      </c>
      <c r="C9" s="106">
        <v>1967</v>
      </c>
      <c r="D9" s="106">
        <v>1391</v>
      </c>
      <c r="E9" s="106">
        <v>1206</v>
      </c>
    </row>
    <row r="10" spans="1:5" s="62" customFormat="1" x14ac:dyDescent="0.25">
      <c r="A10" s="38">
        <v>1998</v>
      </c>
      <c r="B10" s="106">
        <v>1730</v>
      </c>
      <c r="C10" s="106">
        <v>1896</v>
      </c>
      <c r="D10" s="106">
        <v>1353</v>
      </c>
      <c r="E10" s="106">
        <v>1211</v>
      </c>
    </row>
    <row r="11" spans="1:5" s="62" customFormat="1" x14ac:dyDescent="0.25">
      <c r="A11" s="38">
        <v>1999</v>
      </c>
      <c r="B11" s="106">
        <v>1595</v>
      </c>
      <c r="C11" s="106">
        <v>1620</v>
      </c>
      <c r="D11" s="106">
        <v>1231</v>
      </c>
      <c r="E11" s="106">
        <v>1344</v>
      </c>
    </row>
    <row r="12" spans="1:5" s="62" customFormat="1" x14ac:dyDescent="0.25">
      <c r="A12" s="38">
        <v>2000</v>
      </c>
      <c r="B12" s="106">
        <v>1425</v>
      </c>
      <c r="C12" s="106">
        <v>1497</v>
      </c>
      <c r="D12" s="106">
        <v>1195</v>
      </c>
      <c r="E12" s="106">
        <v>1210</v>
      </c>
    </row>
    <row r="13" spans="1:5" s="62" customFormat="1" x14ac:dyDescent="0.25">
      <c r="A13" s="38">
        <v>2001</v>
      </c>
      <c r="B13" s="106">
        <v>1278</v>
      </c>
      <c r="C13" s="106">
        <v>1358</v>
      </c>
      <c r="D13" s="106">
        <v>1180</v>
      </c>
      <c r="E13" s="106">
        <v>1254</v>
      </c>
    </row>
    <row r="14" spans="1:5" s="62" customFormat="1" x14ac:dyDescent="0.25">
      <c r="A14" s="38">
        <v>2002</v>
      </c>
      <c r="B14" s="106">
        <v>1245</v>
      </c>
      <c r="C14" s="106">
        <v>1310</v>
      </c>
      <c r="D14" s="106">
        <v>1110</v>
      </c>
      <c r="E14" s="106">
        <v>1104</v>
      </c>
    </row>
    <row r="15" spans="1:5" s="62" customFormat="1" x14ac:dyDescent="0.25">
      <c r="A15" s="38">
        <v>2003</v>
      </c>
      <c r="B15" s="106">
        <v>1195</v>
      </c>
      <c r="C15" s="106">
        <v>1289</v>
      </c>
      <c r="D15" s="107">
        <v>969</v>
      </c>
      <c r="E15" s="106">
        <v>1004</v>
      </c>
    </row>
    <row r="16" spans="1:5" s="62" customFormat="1" x14ac:dyDescent="0.25">
      <c r="A16" s="38">
        <v>2004</v>
      </c>
      <c r="B16" s="106">
        <v>1173</v>
      </c>
      <c r="C16" s="106">
        <v>1161</v>
      </c>
      <c r="D16" s="107">
        <v>925</v>
      </c>
      <c r="E16" s="107">
        <v>973</v>
      </c>
    </row>
    <row r="17" spans="1:5" s="62" customFormat="1" x14ac:dyDescent="0.25">
      <c r="A17" s="38">
        <v>2005</v>
      </c>
      <c r="B17" s="106">
        <v>1041</v>
      </c>
      <c r="C17" s="106">
        <v>1148</v>
      </c>
      <c r="D17" s="107">
        <v>904</v>
      </c>
      <c r="E17" s="107">
        <v>879</v>
      </c>
    </row>
    <row r="18" spans="1:5" s="62" customFormat="1" x14ac:dyDescent="0.25">
      <c r="A18" s="38">
        <v>2006</v>
      </c>
      <c r="B18" s="106">
        <v>1041</v>
      </c>
      <c r="C18" s="106">
        <v>1095</v>
      </c>
      <c r="D18" s="107">
        <v>728</v>
      </c>
      <c r="E18" s="107">
        <v>816</v>
      </c>
    </row>
    <row r="19" spans="1:5" s="62" customFormat="1" x14ac:dyDescent="0.25">
      <c r="A19" s="38">
        <v>2007</v>
      </c>
      <c r="B19" s="106">
        <v>1021</v>
      </c>
      <c r="C19" s="106">
        <v>1004</v>
      </c>
      <c r="D19" s="107">
        <v>736</v>
      </c>
      <c r="E19" s="107">
        <v>819</v>
      </c>
    </row>
    <row r="20" spans="1:5" s="62" customFormat="1" x14ac:dyDescent="0.25">
      <c r="A20" s="38">
        <v>2008</v>
      </c>
      <c r="B20" s="107">
        <v>965</v>
      </c>
      <c r="C20" s="106">
        <v>1022</v>
      </c>
      <c r="D20" s="107">
        <v>694</v>
      </c>
      <c r="E20" s="107">
        <v>769</v>
      </c>
    </row>
    <row r="21" spans="1:5" s="62" customFormat="1" x14ac:dyDescent="0.25">
      <c r="A21" s="38">
        <v>2009</v>
      </c>
      <c r="B21" s="107">
        <v>881</v>
      </c>
      <c r="C21" s="107">
        <v>930</v>
      </c>
      <c r="D21" s="107">
        <v>632</v>
      </c>
      <c r="E21" s="107">
        <v>714</v>
      </c>
    </row>
    <row r="22" spans="1:5" s="62" customFormat="1" x14ac:dyDescent="0.25">
      <c r="A22" s="108">
        <v>2010</v>
      </c>
      <c r="B22" s="109">
        <v>801</v>
      </c>
      <c r="C22" s="109">
        <v>861</v>
      </c>
      <c r="D22" s="109">
        <v>626</v>
      </c>
      <c r="E22" s="109">
        <v>664</v>
      </c>
    </row>
    <row r="23" spans="1:5" s="62" customFormat="1" x14ac:dyDescent="0.25">
      <c r="A23" s="108">
        <v>2011</v>
      </c>
      <c r="B23" s="109">
        <v>741</v>
      </c>
      <c r="C23" s="109">
        <v>834</v>
      </c>
      <c r="D23" s="109">
        <v>526</v>
      </c>
      <c r="E23" s="109">
        <v>588</v>
      </c>
    </row>
    <row r="24" spans="1:5" s="62" customFormat="1" x14ac:dyDescent="0.25">
      <c r="A24" s="108">
        <v>2012</v>
      </c>
      <c r="B24" s="109">
        <v>707</v>
      </c>
      <c r="C24" s="109">
        <v>734</v>
      </c>
      <c r="D24" s="109">
        <v>468</v>
      </c>
      <c r="E24" s="109">
        <v>562</v>
      </c>
    </row>
    <row r="25" spans="1:5" s="62" customFormat="1" x14ac:dyDescent="0.25">
      <c r="A25" s="108">
        <v>2013</v>
      </c>
      <c r="B25" s="109">
        <v>672</v>
      </c>
      <c r="C25" s="109">
        <v>675</v>
      </c>
      <c r="D25" s="109">
        <v>452</v>
      </c>
      <c r="E25" s="109">
        <v>552</v>
      </c>
    </row>
    <row r="26" spans="1:5" s="62" customFormat="1" x14ac:dyDescent="0.25">
      <c r="A26" s="108">
        <v>2014</v>
      </c>
      <c r="B26" s="109">
        <v>587</v>
      </c>
      <c r="C26" s="109">
        <v>630</v>
      </c>
      <c r="D26" s="109">
        <v>440</v>
      </c>
      <c r="E26" s="109">
        <v>524</v>
      </c>
    </row>
    <row r="27" spans="1:5" s="62" customFormat="1" x14ac:dyDescent="0.25">
      <c r="A27" s="108">
        <v>2015</v>
      </c>
      <c r="B27" s="109">
        <v>565</v>
      </c>
      <c r="C27" s="109">
        <v>611</v>
      </c>
      <c r="D27" s="109">
        <v>398</v>
      </c>
      <c r="E27" s="109">
        <v>483</v>
      </c>
    </row>
    <row r="28" spans="1:5" s="62" customFormat="1" x14ac:dyDescent="0.25">
      <c r="A28" s="108">
        <v>2016</v>
      </c>
      <c r="B28" s="109">
        <v>576</v>
      </c>
      <c r="C28" s="109">
        <v>554</v>
      </c>
      <c r="D28" s="109">
        <v>386</v>
      </c>
      <c r="E28" s="109">
        <v>494</v>
      </c>
    </row>
    <row r="29" spans="1:5" s="62" customFormat="1" x14ac:dyDescent="0.25">
      <c r="A29" s="108">
        <v>2017</v>
      </c>
      <c r="B29" s="109">
        <v>612</v>
      </c>
      <c r="C29" s="109">
        <v>585</v>
      </c>
      <c r="D29" s="109">
        <v>383</v>
      </c>
      <c r="E29" s="109">
        <v>469</v>
      </c>
    </row>
    <row r="30" spans="1:5" s="62" customFormat="1" x14ac:dyDescent="0.25">
      <c r="A30" s="108">
        <v>2018</v>
      </c>
      <c r="B30" s="109">
        <v>512</v>
      </c>
      <c r="C30" s="109">
        <v>537</v>
      </c>
      <c r="D30" s="109">
        <v>378</v>
      </c>
      <c r="E30" s="109">
        <v>454</v>
      </c>
    </row>
    <row r="31" spans="1:5" s="62" customFormat="1" x14ac:dyDescent="0.25">
      <c r="A31" s="108">
        <v>2019</v>
      </c>
      <c r="B31" s="109">
        <v>387</v>
      </c>
      <c r="C31" s="109">
        <v>444</v>
      </c>
      <c r="D31" s="109">
        <v>312</v>
      </c>
      <c r="E31" s="109">
        <v>392</v>
      </c>
    </row>
    <row r="32" spans="1:5" s="62" customFormat="1" x14ac:dyDescent="0.25">
      <c r="A32" s="38"/>
      <c r="B32" s="110"/>
      <c r="C32" s="110"/>
      <c r="D32" s="30"/>
      <c r="E32" s="30"/>
    </row>
    <row r="33" spans="1:6" s="62" customFormat="1" ht="12.75" customHeight="1" x14ac:dyDescent="0.25">
      <c r="A33" s="35" t="s">
        <v>159</v>
      </c>
      <c r="B33" s="35"/>
      <c r="C33" s="35"/>
      <c r="D33" s="35"/>
      <c r="E33" s="35"/>
    </row>
    <row r="34" spans="1:6" s="62" customFormat="1" ht="12.75" customHeight="1" x14ac:dyDescent="0.25">
      <c r="A34" s="76" t="s">
        <v>160</v>
      </c>
      <c r="B34" s="76"/>
      <c r="C34" s="76"/>
      <c r="D34" s="76"/>
      <c r="E34" s="76"/>
      <c r="F34" s="111"/>
    </row>
    <row r="35" spans="1:6" s="62" customFormat="1" ht="12.75" customHeight="1" x14ac:dyDescent="0.25">
      <c r="A35" s="112" t="s">
        <v>161</v>
      </c>
      <c r="B35" s="112"/>
      <c r="C35" s="112"/>
      <c r="D35" s="112"/>
      <c r="E35" s="112"/>
    </row>
    <row r="36" spans="1:6" s="62" customFormat="1" ht="12.75" customHeight="1" x14ac:dyDescent="0.25">
      <c r="A36" s="112" t="s">
        <v>162</v>
      </c>
      <c r="B36" s="112"/>
      <c r="C36" s="112"/>
      <c r="D36" s="112"/>
      <c r="E36" s="112"/>
    </row>
    <row r="37" spans="1:6" s="62" customFormat="1" ht="12.75" customHeight="1" x14ac:dyDescent="0.25">
      <c r="A37" s="113" t="s">
        <v>163</v>
      </c>
      <c r="B37" s="76"/>
      <c r="C37" s="76"/>
      <c r="D37" s="76"/>
      <c r="E37" s="76"/>
      <c r="F37" s="111"/>
    </row>
    <row r="38" spans="1:6" s="62" customFormat="1" ht="12.75" customHeight="1" x14ac:dyDescent="0.25">
      <c r="A38" s="114" t="s">
        <v>164</v>
      </c>
      <c r="B38" s="113"/>
      <c r="C38" s="113"/>
      <c r="D38" s="113"/>
      <c r="E38" s="113"/>
      <c r="F38" s="111"/>
    </row>
    <row r="39" spans="1:6" s="62" customFormat="1" ht="12.75" customHeight="1" x14ac:dyDescent="0.25">
      <c r="A39" s="112"/>
      <c r="B39" s="112"/>
      <c r="C39" s="112"/>
      <c r="D39" s="112"/>
      <c r="E39" s="112"/>
    </row>
    <row r="40" spans="1:6" s="62" customFormat="1" ht="12.75" customHeight="1" x14ac:dyDescent="0.25">
      <c r="A40" s="35" t="s">
        <v>165</v>
      </c>
      <c r="B40" s="35"/>
      <c r="C40" s="35"/>
      <c r="D40" s="35"/>
      <c r="E40" s="35"/>
      <c r="F40" s="11"/>
    </row>
    <row r="41" spans="1:6" s="62" customFormat="1" ht="12.75" customHeight="1" x14ac:dyDescent="0.25">
      <c r="A41" s="35" t="s">
        <v>166</v>
      </c>
      <c r="B41" s="35"/>
      <c r="C41" s="35"/>
      <c r="D41" s="35"/>
      <c r="E41" s="35"/>
      <c r="F41" s="11"/>
    </row>
    <row r="42" spans="1:6" s="62" customFormat="1" ht="12.75" customHeight="1" x14ac:dyDescent="0.25">
      <c r="A42" s="35" t="s">
        <v>167</v>
      </c>
      <c r="B42" s="35"/>
      <c r="C42" s="35"/>
      <c r="D42" s="35"/>
      <c r="E42" s="35"/>
      <c r="F42" s="11"/>
    </row>
    <row r="43" spans="1:6" s="62" customFormat="1" ht="12.75" customHeight="1" x14ac:dyDescent="0.25">
      <c r="A43" s="11"/>
      <c r="B43" s="11"/>
      <c r="C43" s="11"/>
      <c r="D43" s="11"/>
      <c r="E43" s="11"/>
    </row>
    <row r="44" spans="1:6" s="62" customFormat="1" x14ac:dyDescent="0.25">
      <c r="A44" s="35" t="s">
        <v>168</v>
      </c>
      <c r="B44" s="35"/>
      <c r="C44" s="11"/>
      <c r="D44" s="11"/>
      <c r="E44" s="11"/>
    </row>
  </sheetData>
  <mergeCells count="14">
    <mergeCell ref="A42:E42"/>
    <mergeCell ref="A44:B44"/>
    <mergeCell ref="A36:E36"/>
    <mergeCell ref="A37:E37"/>
    <mergeCell ref="A38:E38"/>
    <mergeCell ref="A39:E39"/>
    <mergeCell ref="A40:E40"/>
    <mergeCell ref="A41:E41"/>
    <mergeCell ref="A1:E1"/>
    <mergeCell ref="A2:E2"/>
    <mergeCell ref="A3:E3"/>
    <mergeCell ref="A33:E33"/>
    <mergeCell ref="A34:E34"/>
    <mergeCell ref="A35:E35"/>
  </mergeCells>
  <printOptions horizontalCentered="1"/>
  <pageMargins left="0.5" right="0.5" top="0.5" bottom="0.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zoomScaleNormal="100" zoomScaleSheetLayoutView="100" workbookViewId="0">
      <selection sqref="A1:H1"/>
    </sheetView>
  </sheetViews>
  <sheetFormatPr defaultColWidth="9.28515625" defaultRowHeight="13.2" x14ac:dyDescent="0.25"/>
  <cols>
    <col min="1" max="1" width="27.7109375" style="11" customWidth="1"/>
    <col min="2" max="4" width="10.85546875" style="11" customWidth="1"/>
    <col min="5" max="5" width="9.28515625" style="11"/>
    <col min="6" max="6" width="12.140625" style="11" bestFit="1" customWidth="1"/>
    <col min="7" max="8" width="9.28515625" style="11"/>
    <col min="9" max="9" width="3.140625" style="11" customWidth="1"/>
    <col min="10" max="16384" width="9.28515625" style="11"/>
  </cols>
  <sheetData>
    <row r="1" spans="1:8" ht="15.6" x14ac:dyDescent="0.25">
      <c r="A1" s="10" t="s">
        <v>169</v>
      </c>
      <c r="B1" s="10"/>
      <c r="C1" s="10"/>
      <c r="D1" s="10"/>
      <c r="E1" s="10"/>
      <c r="F1" s="10"/>
      <c r="G1" s="10"/>
      <c r="H1" s="10"/>
    </row>
    <row r="2" spans="1:8" ht="13.2" customHeight="1" x14ac:dyDescent="0.25">
      <c r="A2" s="13" t="s">
        <v>170</v>
      </c>
      <c r="B2" s="13"/>
      <c r="C2" s="13"/>
      <c r="D2" s="13"/>
      <c r="E2" s="13"/>
      <c r="F2" s="13"/>
      <c r="G2" s="13"/>
      <c r="H2" s="13"/>
    </row>
    <row r="3" spans="1:8" ht="13.2" customHeight="1" x14ac:dyDescent="0.25">
      <c r="A3" s="38"/>
    </row>
    <row r="4" spans="1:8" ht="13.2" customHeight="1" x14ac:dyDescent="0.25">
      <c r="A4" s="25" t="s">
        <v>171</v>
      </c>
      <c r="B4" s="115">
        <v>2012</v>
      </c>
      <c r="C4" s="115">
        <v>2013</v>
      </c>
      <c r="D4" s="115">
        <v>2014</v>
      </c>
      <c r="E4" s="115">
        <v>2015</v>
      </c>
      <c r="F4" s="115">
        <v>2016</v>
      </c>
      <c r="G4" s="115">
        <v>2017</v>
      </c>
      <c r="H4" s="115">
        <v>2018</v>
      </c>
    </row>
    <row r="5" spans="1:8" ht="13.2" customHeight="1" x14ac:dyDescent="0.25">
      <c r="B5" s="21"/>
    </row>
    <row r="6" spans="1:8" ht="13.2" customHeight="1" x14ac:dyDescent="0.25">
      <c r="A6" s="23" t="s">
        <v>172</v>
      </c>
      <c r="B6" s="21">
        <v>14888</v>
      </c>
      <c r="C6" s="21">
        <v>12721</v>
      </c>
      <c r="D6" s="21">
        <v>12715</v>
      </c>
      <c r="E6" s="21">
        <v>12798</v>
      </c>
      <c r="F6" s="21">
        <v>12403</v>
      </c>
      <c r="G6" s="21">
        <v>9037</v>
      </c>
      <c r="H6" s="21">
        <v>12906</v>
      </c>
    </row>
    <row r="7" spans="1:8" ht="13.2" customHeight="1" x14ac:dyDescent="0.25">
      <c r="A7" s="23" t="s">
        <v>173</v>
      </c>
      <c r="B7" s="21">
        <v>12599</v>
      </c>
      <c r="C7" s="21">
        <v>10717</v>
      </c>
      <c r="D7" s="21">
        <v>10927</v>
      </c>
      <c r="E7" s="21">
        <v>10408</v>
      </c>
      <c r="F7" s="21">
        <v>10579</v>
      </c>
      <c r="G7" s="21">
        <v>8447</v>
      </c>
      <c r="H7" s="21">
        <v>10813</v>
      </c>
    </row>
    <row r="8" spans="1:8" ht="13.2" customHeight="1" x14ac:dyDescent="0.25">
      <c r="A8" s="23" t="s">
        <v>174</v>
      </c>
      <c r="B8" s="116">
        <f>+B7/B6*100</f>
        <v>84.625201504567443</v>
      </c>
      <c r="C8" s="116">
        <v>84.2</v>
      </c>
      <c r="D8" s="116">
        <v>85.9</v>
      </c>
      <c r="E8" s="116">
        <v>81.3</v>
      </c>
      <c r="F8" s="116">
        <v>85.3</v>
      </c>
      <c r="G8" s="117">
        <v>93.5</v>
      </c>
      <c r="H8" s="116">
        <v>83.8</v>
      </c>
    </row>
    <row r="9" spans="1:8" ht="13.2" customHeight="1" x14ac:dyDescent="0.25">
      <c r="B9" s="21"/>
    </row>
    <row r="10" spans="1:8" ht="13.2" customHeight="1" x14ac:dyDescent="0.25">
      <c r="A10" s="23" t="s">
        <v>175</v>
      </c>
      <c r="B10" s="21">
        <v>10596</v>
      </c>
      <c r="C10" s="21">
        <v>9062</v>
      </c>
      <c r="D10" s="21">
        <v>9143</v>
      </c>
      <c r="E10" s="21">
        <v>8687</v>
      </c>
      <c r="F10" s="21">
        <v>6533</v>
      </c>
      <c r="G10" s="21">
        <v>7005</v>
      </c>
      <c r="H10" s="21">
        <v>9076</v>
      </c>
    </row>
    <row r="11" spans="1:8" ht="13.2" customHeight="1" x14ac:dyDescent="0.25">
      <c r="A11" s="23" t="s">
        <v>176</v>
      </c>
      <c r="B11" s="21">
        <v>1932</v>
      </c>
      <c r="C11" s="21">
        <v>1643</v>
      </c>
      <c r="D11" s="21">
        <v>1736</v>
      </c>
      <c r="E11" s="21">
        <v>1688</v>
      </c>
      <c r="F11" s="21">
        <v>1152</v>
      </c>
      <c r="G11" s="21">
        <v>1439</v>
      </c>
      <c r="H11" s="21">
        <v>2397</v>
      </c>
    </row>
    <row r="12" spans="1:8" ht="13.2" customHeight="1" x14ac:dyDescent="0.25">
      <c r="A12" s="23" t="s">
        <v>127</v>
      </c>
      <c r="B12" s="21">
        <v>75</v>
      </c>
      <c r="C12" s="21">
        <v>16</v>
      </c>
      <c r="D12" s="21">
        <v>17</v>
      </c>
      <c r="E12" s="21">
        <v>6</v>
      </c>
      <c r="F12" s="21">
        <v>0</v>
      </c>
      <c r="G12" s="21">
        <v>1</v>
      </c>
      <c r="H12" s="21">
        <v>7</v>
      </c>
    </row>
    <row r="13" spans="1:8" ht="13.2" customHeight="1" x14ac:dyDescent="0.25">
      <c r="B13" s="21"/>
      <c r="C13" s="21"/>
      <c r="D13" s="21"/>
      <c r="E13" s="21"/>
      <c r="F13" s="21"/>
      <c r="G13" s="21"/>
      <c r="H13" s="21"/>
    </row>
    <row r="14" spans="1:8" ht="13.2" customHeight="1" x14ac:dyDescent="0.25">
      <c r="A14" s="23" t="s">
        <v>177</v>
      </c>
      <c r="B14" s="21">
        <v>8695</v>
      </c>
      <c r="C14" s="21">
        <v>7427</v>
      </c>
      <c r="D14" s="21">
        <v>7644</v>
      </c>
      <c r="E14" s="21">
        <v>6917</v>
      </c>
      <c r="F14" s="21">
        <v>5750</v>
      </c>
      <c r="G14" s="21">
        <v>5801</v>
      </c>
      <c r="H14" s="21">
        <v>6465</v>
      </c>
    </row>
    <row r="15" spans="1:8" ht="13.2" customHeight="1" x14ac:dyDescent="0.25">
      <c r="A15" s="23" t="s">
        <v>178</v>
      </c>
      <c r="B15" s="21">
        <v>1945</v>
      </c>
      <c r="C15" s="21">
        <v>1599</v>
      </c>
      <c r="D15" s="21">
        <v>1594</v>
      </c>
      <c r="E15" s="21">
        <v>1584</v>
      </c>
      <c r="F15" s="21">
        <v>1395</v>
      </c>
      <c r="G15" s="21">
        <v>933</v>
      </c>
      <c r="H15" s="21">
        <v>1594</v>
      </c>
    </row>
    <row r="16" spans="1:8" ht="13.2" customHeight="1" x14ac:dyDescent="0.25">
      <c r="A16" s="23" t="s">
        <v>179</v>
      </c>
      <c r="B16" s="21">
        <v>403</v>
      </c>
      <c r="C16" s="118">
        <v>455</v>
      </c>
      <c r="D16" s="21">
        <v>718</v>
      </c>
      <c r="E16" s="118">
        <v>1022</v>
      </c>
      <c r="F16" s="21">
        <v>881</v>
      </c>
      <c r="G16" s="118">
        <v>954</v>
      </c>
      <c r="H16" s="21">
        <v>1164</v>
      </c>
    </row>
    <row r="17" spans="1:8" ht="13.2" customHeight="1" x14ac:dyDescent="0.25">
      <c r="A17" s="23" t="s">
        <v>180</v>
      </c>
      <c r="B17" s="21">
        <v>585</v>
      </c>
      <c r="C17" s="21">
        <v>512</v>
      </c>
      <c r="D17" s="21">
        <v>543</v>
      </c>
      <c r="E17" s="21">
        <v>546</v>
      </c>
      <c r="F17" s="21">
        <v>439</v>
      </c>
      <c r="G17" s="21">
        <v>444</v>
      </c>
      <c r="H17" s="21">
        <v>485</v>
      </c>
    </row>
    <row r="18" spans="1:8" ht="13.2" customHeight="1" x14ac:dyDescent="0.25">
      <c r="A18" s="23" t="s">
        <v>181</v>
      </c>
      <c r="B18" s="21">
        <v>398</v>
      </c>
      <c r="C18" s="21">
        <v>310</v>
      </c>
      <c r="D18" s="21">
        <v>328</v>
      </c>
      <c r="E18" s="21">
        <v>276</v>
      </c>
      <c r="F18" s="21">
        <v>253</v>
      </c>
      <c r="G18" s="21">
        <v>217</v>
      </c>
      <c r="H18" s="21">
        <v>283</v>
      </c>
    </row>
    <row r="19" spans="1:8" ht="13.2" customHeight="1" x14ac:dyDescent="0.25">
      <c r="A19" s="23" t="s">
        <v>127</v>
      </c>
      <c r="B19" s="21">
        <v>579</v>
      </c>
      <c r="C19" s="21">
        <v>407</v>
      </c>
      <c r="D19" s="21">
        <v>147</v>
      </c>
      <c r="E19" s="21">
        <v>101</v>
      </c>
      <c r="F19" s="21">
        <v>81</v>
      </c>
      <c r="G19" s="21">
        <v>116</v>
      </c>
      <c r="H19" s="21">
        <v>126</v>
      </c>
    </row>
    <row r="20" spans="1:8" ht="13.2" customHeight="1" x14ac:dyDescent="0.25">
      <c r="B20" s="107"/>
      <c r="E20" s="21"/>
      <c r="F20" s="21"/>
    </row>
    <row r="21" spans="1:8" ht="14.25" customHeight="1" x14ac:dyDescent="0.25">
      <c r="A21" s="33" t="s">
        <v>182</v>
      </c>
      <c r="B21" s="33"/>
      <c r="C21" s="33"/>
      <c r="D21" s="33"/>
      <c r="E21" s="33"/>
      <c r="F21" s="33"/>
      <c r="G21" s="33"/>
      <c r="H21" s="33"/>
    </row>
    <row r="22" spans="1:8" ht="13.2" customHeight="1" x14ac:dyDescent="0.25">
      <c r="A22" s="35" t="s">
        <v>183</v>
      </c>
      <c r="B22" s="35"/>
      <c r="C22" s="35"/>
      <c r="D22" s="35"/>
      <c r="E22" s="35"/>
      <c r="F22" s="35"/>
      <c r="G22" s="35"/>
      <c r="H22" s="35"/>
    </row>
    <row r="23" spans="1:8" ht="13.2" customHeight="1" x14ac:dyDescent="0.25">
      <c r="A23" s="11" t="s">
        <v>184</v>
      </c>
    </row>
    <row r="24" spans="1:8" ht="12.75" customHeight="1" x14ac:dyDescent="0.25">
      <c r="A24" s="119"/>
    </row>
    <row r="25" spans="1:8" x14ac:dyDescent="0.25">
      <c r="A25" s="35" t="s">
        <v>185</v>
      </c>
      <c r="B25" s="35"/>
      <c r="C25" s="35"/>
      <c r="D25" s="35"/>
      <c r="E25" s="35"/>
      <c r="F25" s="35"/>
      <c r="G25" s="35"/>
    </row>
    <row r="26" spans="1:8" ht="13.2" customHeight="1" x14ac:dyDescent="0.25"/>
    <row r="27" spans="1:8" ht="13.2" customHeight="1" x14ac:dyDescent="0.25">
      <c r="A27" s="11" t="s">
        <v>186</v>
      </c>
    </row>
    <row r="33" spans="6:7" x14ac:dyDescent="0.25">
      <c r="F33" s="21"/>
      <c r="G33" s="21"/>
    </row>
  </sheetData>
  <mergeCells count="5">
    <mergeCell ref="A1:H1"/>
    <mergeCell ref="A2:H2"/>
    <mergeCell ref="A21:H21"/>
    <mergeCell ref="A22:H22"/>
    <mergeCell ref="A25:G25"/>
  </mergeCells>
  <printOptions horizontalCentered="1"/>
  <pageMargins left="0.5" right="0.5" top="0.5" bottom="0.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43"/>
  <sheetViews>
    <sheetView showGridLines="0" zoomScaleNormal="100" zoomScaleSheetLayoutView="90" workbookViewId="0">
      <selection sqref="A1:K1"/>
    </sheetView>
  </sheetViews>
  <sheetFormatPr defaultColWidth="9.28515625" defaultRowHeight="13.2" x14ac:dyDescent="0.25"/>
  <cols>
    <col min="1" max="1" width="32.28515625" style="12" customWidth="1"/>
    <col min="2" max="11" width="13.85546875" style="12" customWidth="1"/>
    <col min="12" max="12" width="2.85546875" style="12" customWidth="1"/>
    <col min="13" max="16384" width="9.28515625" style="12"/>
  </cols>
  <sheetData>
    <row r="1" spans="1:11" ht="12.75" customHeight="1" x14ac:dyDescent="0.25">
      <c r="A1" s="10" t="s">
        <v>187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2.75" customHeight="1" x14ac:dyDescent="0.25">
      <c r="A2" s="13" t="s">
        <v>188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1.1" customHeight="1" x14ac:dyDescent="0.25">
      <c r="A3" s="3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2.75" customHeight="1" x14ac:dyDescent="0.25">
      <c r="A4" s="25" t="s">
        <v>29</v>
      </c>
      <c r="B4" s="87">
        <v>2009</v>
      </c>
      <c r="C4" s="87">
        <v>2010</v>
      </c>
      <c r="D4" s="87">
        <v>2011</v>
      </c>
      <c r="E4" s="87">
        <v>2012</v>
      </c>
      <c r="F4" s="87">
        <v>2013</v>
      </c>
      <c r="G4" s="87">
        <v>2014</v>
      </c>
      <c r="H4" s="87">
        <v>2015</v>
      </c>
      <c r="I4" s="87">
        <v>2016</v>
      </c>
      <c r="J4" s="87">
        <v>2017</v>
      </c>
      <c r="K4" s="87">
        <v>2018</v>
      </c>
    </row>
    <row r="5" spans="1:11" ht="11.1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K5" s="120"/>
    </row>
    <row r="6" spans="1:11" ht="13.2" customHeight="1" x14ac:dyDescent="0.25">
      <c r="A6" s="121" t="s">
        <v>189</v>
      </c>
      <c r="B6" s="11"/>
      <c r="C6" s="11"/>
      <c r="D6" s="11"/>
      <c r="E6" s="11"/>
      <c r="F6" s="11"/>
      <c r="G6" s="11"/>
      <c r="H6" s="11"/>
      <c r="I6" s="11"/>
      <c r="J6" s="122"/>
      <c r="K6" s="120"/>
    </row>
    <row r="7" spans="1:11" ht="12.75" customHeight="1" x14ac:dyDescent="0.25">
      <c r="A7" s="11" t="s">
        <v>190</v>
      </c>
      <c r="B7" s="21">
        <v>613658</v>
      </c>
      <c r="C7" s="21">
        <v>571582</v>
      </c>
      <c r="D7" s="21">
        <v>574079</v>
      </c>
      <c r="E7" s="21">
        <v>536452</v>
      </c>
      <c r="F7" s="123">
        <v>524439</v>
      </c>
      <c r="G7" s="124">
        <v>493582</v>
      </c>
      <c r="H7" s="125">
        <v>495823</v>
      </c>
      <c r="I7" s="125">
        <v>441400</v>
      </c>
      <c r="J7" s="57">
        <v>448491</v>
      </c>
      <c r="K7" s="57">
        <v>484461</v>
      </c>
    </row>
    <row r="8" spans="1:11" ht="12.75" customHeight="1" x14ac:dyDescent="0.25">
      <c r="A8" s="11" t="s">
        <v>191</v>
      </c>
      <c r="B8" s="21">
        <v>14952</v>
      </c>
      <c r="C8" s="21">
        <v>15719</v>
      </c>
      <c r="D8" s="21">
        <v>16925</v>
      </c>
      <c r="E8" s="21">
        <v>16164</v>
      </c>
      <c r="F8" s="123">
        <v>18249</v>
      </c>
      <c r="G8" s="124">
        <v>20844</v>
      </c>
      <c r="H8" s="125">
        <v>22498</v>
      </c>
      <c r="I8" s="125">
        <v>20366</v>
      </c>
      <c r="J8" s="57">
        <v>18458</v>
      </c>
      <c r="K8" s="57">
        <v>18093</v>
      </c>
    </row>
    <row r="9" spans="1:11" ht="12.75" customHeight="1" x14ac:dyDescent="0.25">
      <c r="A9" s="11" t="s">
        <v>192</v>
      </c>
      <c r="B9" s="21">
        <v>25672</v>
      </c>
      <c r="C9" s="21">
        <v>23611</v>
      </c>
      <c r="D9" s="21">
        <v>23769</v>
      </c>
      <c r="E9" s="21">
        <v>21757</v>
      </c>
      <c r="F9" s="123">
        <v>20340</v>
      </c>
      <c r="G9" s="124">
        <v>18489</v>
      </c>
      <c r="H9" s="125">
        <v>16892</v>
      </c>
      <c r="I9" s="125">
        <v>14855</v>
      </c>
      <c r="J9" s="57">
        <v>15894</v>
      </c>
      <c r="K9" s="57">
        <v>17894</v>
      </c>
    </row>
    <row r="10" spans="1:11" ht="12.75" customHeight="1" x14ac:dyDescent="0.25">
      <c r="A10" s="11" t="s">
        <v>193</v>
      </c>
      <c r="B10" s="21">
        <v>53114</v>
      </c>
      <c r="C10" s="21">
        <v>47371</v>
      </c>
      <c r="D10" s="21">
        <v>44591</v>
      </c>
      <c r="E10" s="21">
        <v>38905</v>
      </c>
      <c r="F10" s="123">
        <v>40175</v>
      </c>
      <c r="G10" s="124">
        <v>34027</v>
      </c>
      <c r="H10" s="125">
        <v>33182</v>
      </c>
      <c r="I10" s="125">
        <v>32199</v>
      </c>
      <c r="J10" s="57">
        <v>32499</v>
      </c>
      <c r="K10" s="57">
        <v>32576</v>
      </c>
    </row>
    <row r="11" spans="1:11" ht="12.75" customHeight="1" x14ac:dyDescent="0.25">
      <c r="A11" s="11" t="s">
        <v>194</v>
      </c>
      <c r="B11" s="21">
        <v>47200</v>
      </c>
      <c r="C11" s="21">
        <v>42078</v>
      </c>
      <c r="D11" s="21">
        <v>41033</v>
      </c>
      <c r="E11" s="21">
        <v>36238</v>
      </c>
      <c r="F11" s="123">
        <v>31634</v>
      </c>
      <c r="G11" s="124">
        <v>29800</v>
      </c>
      <c r="H11" s="125">
        <v>28980</v>
      </c>
      <c r="I11" s="125">
        <v>26660</v>
      </c>
      <c r="J11" s="57">
        <v>26194</v>
      </c>
      <c r="K11" s="57">
        <v>25138</v>
      </c>
    </row>
    <row r="12" spans="1:11" ht="14.25" customHeight="1" x14ac:dyDescent="0.25">
      <c r="A12" s="11" t="s">
        <v>195</v>
      </c>
      <c r="B12" s="21">
        <v>4915</v>
      </c>
      <c r="C12" s="21">
        <v>5485</v>
      </c>
      <c r="D12" s="21">
        <v>5566</v>
      </c>
      <c r="E12" s="21">
        <v>5834</v>
      </c>
      <c r="F12" s="123">
        <v>6454</v>
      </c>
      <c r="G12" s="124">
        <v>6559</v>
      </c>
      <c r="H12" s="125">
        <v>5621</v>
      </c>
      <c r="I12" s="125">
        <v>5732</v>
      </c>
      <c r="J12" s="57">
        <v>4711</v>
      </c>
      <c r="K12" s="57">
        <v>2816</v>
      </c>
    </row>
    <row r="13" spans="1:11" ht="12.75" customHeight="1" x14ac:dyDescent="0.25">
      <c r="A13" s="11" t="s">
        <v>196</v>
      </c>
      <c r="B13" s="21">
        <v>114982</v>
      </c>
      <c r="C13" s="21">
        <v>117505</v>
      </c>
      <c r="D13" s="21">
        <v>118607</v>
      </c>
      <c r="E13" s="21">
        <v>114983</v>
      </c>
      <c r="F13" s="123">
        <v>126375</v>
      </c>
      <c r="G13" s="124">
        <v>125876</v>
      </c>
      <c r="H13" s="125">
        <v>118821</v>
      </c>
      <c r="I13" s="125">
        <v>105604</v>
      </c>
      <c r="J13" s="57">
        <v>100998</v>
      </c>
      <c r="K13" s="57">
        <v>112346</v>
      </c>
    </row>
    <row r="14" spans="1:11" ht="14.25" customHeight="1" x14ac:dyDescent="0.25">
      <c r="A14" s="11" t="s">
        <v>197</v>
      </c>
      <c r="B14" s="21">
        <v>2302</v>
      </c>
      <c r="C14" s="123">
        <v>2061</v>
      </c>
      <c r="D14" s="123">
        <v>2120</v>
      </c>
      <c r="E14" s="123">
        <v>2060</v>
      </c>
      <c r="F14" s="123">
        <v>1855</v>
      </c>
      <c r="G14" s="124">
        <v>1650</v>
      </c>
      <c r="H14" s="125">
        <v>1560</v>
      </c>
      <c r="I14" s="125">
        <v>1688</v>
      </c>
      <c r="J14" s="57">
        <v>1674</v>
      </c>
      <c r="K14" s="57">
        <v>1973</v>
      </c>
    </row>
    <row r="15" spans="1:11" ht="14.25" customHeight="1" x14ac:dyDescent="0.25">
      <c r="A15" s="11" t="s">
        <v>198</v>
      </c>
      <c r="B15" s="21">
        <v>8047</v>
      </c>
      <c r="C15" s="123">
        <v>7963</v>
      </c>
      <c r="D15" s="123">
        <v>8014</v>
      </c>
      <c r="E15" s="123">
        <v>8536</v>
      </c>
      <c r="F15" s="123">
        <v>8180</v>
      </c>
      <c r="G15" s="124">
        <v>6947</v>
      </c>
      <c r="H15" s="125">
        <v>7144</v>
      </c>
      <c r="I15" s="125">
        <v>7060</v>
      </c>
      <c r="J15" s="57">
        <v>7435</v>
      </c>
      <c r="K15" s="57">
        <v>7418</v>
      </c>
    </row>
    <row r="16" spans="1:11" ht="14.25" customHeight="1" x14ac:dyDescent="0.25">
      <c r="A16" s="11" t="s">
        <v>199</v>
      </c>
      <c r="B16" s="21">
        <v>66</v>
      </c>
      <c r="C16" s="11">
        <v>47</v>
      </c>
      <c r="D16" s="21">
        <v>81</v>
      </c>
      <c r="E16" s="21">
        <v>65</v>
      </c>
      <c r="F16" s="123">
        <v>57</v>
      </c>
      <c r="G16" s="124">
        <v>63</v>
      </c>
      <c r="H16" s="125">
        <v>71</v>
      </c>
      <c r="I16" s="125">
        <v>86</v>
      </c>
      <c r="J16" s="57">
        <v>74</v>
      </c>
      <c r="K16" s="57">
        <v>78</v>
      </c>
    </row>
    <row r="17" spans="1:11" ht="12.75" customHeight="1" x14ac:dyDescent="0.25">
      <c r="A17" s="11" t="s">
        <v>200</v>
      </c>
      <c r="B17" s="21">
        <v>23616</v>
      </c>
      <c r="C17" s="21">
        <v>19003</v>
      </c>
      <c r="D17" s="21">
        <v>16665</v>
      </c>
      <c r="E17" s="21">
        <v>15299</v>
      </c>
      <c r="F17" s="123">
        <v>13690</v>
      </c>
      <c r="G17" s="124">
        <v>13445</v>
      </c>
      <c r="H17" s="125">
        <v>14499</v>
      </c>
      <c r="I17" s="125">
        <v>13500</v>
      </c>
      <c r="J17" s="57">
        <v>12190</v>
      </c>
      <c r="K17" s="57">
        <v>11234</v>
      </c>
    </row>
    <row r="18" spans="1:11" ht="14.25" customHeight="1" x14ac:dyDescent="0.25">
      <c r="A18" s="11" t="s">
        <v>201</v>
      </c>
      <c r="B18" s="126" t="s">
        <v>202</v>
      </c>
      <c r="C18" s="126" t="s">
        <v>202</v>
      </c>
      <c r="D18" s="126" t="s">
        <v>202</v>
      </c>
      <c r="E18" s="126" t="s">
        <v>202</v>
      </c>
      <c r="F18" s="123">
        <v>80</v>
      </c>
      <c r="G18" s="124">
        <v>470</v>
      </c>
      <c r="H18" s="125">
        <v>399</v>
      </c>
      <c r="I18" s="125">
        <v>389</v>
      </c>
      <c r="J18" s="57">
        <v>376</v>
      </c>
      <c r="K18" s="57">
        <v>479</v>
      </c>
    </row>
    <row r="19" spans="1:11" ht="12.75" customHeight="1" x14ac:dyDescent="0.25">
      <c r="A19" s="11" t="s">
        <v>203</v>
      </c>
      <c r="B19" s="21">
        <v>908524</v>
      </c>
      <c r="C19" s="21">
        <f>SUM(C7:C17)</f>
        <v>852425</v>
      </c>
      <c r="D19" s="21">
        <f>SUM(D7:D17)</f>
        <v>851450</v>
      </c>
      <c r="E19" s="21">
        <f>SUM(E7:E17)</f>
        <v>796293</v>
      </c>
      <c r="F19" s="21">
        <f>SUM(F7:F18)</f>
        <v>791528</v>
      </c>
      <c r="G19" s="21">
        <f>SUM(G7:G18)</f>
        <v>751752</v>
      </c>
      <c r="H19" s="125">
        <f>SUM(H7:H18)</f>
        <v>745490</v>
      </c>
      <c r="I19" s="125">
        <f>SUM(I7:I18)</f>
        <v>669539</v>
      </c>
      <c r="J19" s="57">
        <f t="shared" ref="J19:K19" si="0">SUM(J7:J18)</f>
        <v>668994</v>
      </c>
      <c r="K19" s="57">
        <f t="shared" si="0"/>
        <v>714506</v>
      </c>
    </row>
    <row r="20" spans="1:11" ht="12.75" customHeight="1" x14ac:dyDescent="0.25">
      <c r="A20" s="11"/>
      <c r="B20" s="11"/>
      <c r="C20" s="11"/>
      <c r="D20" s="21"/>
      <c r="E20" s="21"/>
      <c r="F20" s="21"/>
      <c r="G20" s="21"/>
      <c r="H20" s="125"/>
      <c r="I20" s="125"/>
      <c r="J20" s="57"/>
      <c r="K20" s="57"/>
    </row>
    <row r="21" spans="1:11" ht="14.25" customHeight="1" x14ac:dyDescent="0.25">
      <c r="A21" s="121" t="s">
        <v>204</v>
      </c>
      <c r="B21" s="11"/>
      <c r="C21" s="11"/>
      <c r="D21" s="21"/>
      <c r="E21" s="21"/>
      <c r="F21" s="21"/>
      <c r="G21" s="21"/>
      <c r="H21" s="125"/>
      <c r="I21" s="125"/>
      <c r="J21" s="57"/>
      <c r="K21" s="57"/>
    </row>
    <row r="22" spans="1:11" ht="12.75" customHeight="1" x14ac:dyDescent="0.25">
      <c r="A22" s="11" t="s">
        <v>190</v>
      </c>
      <c r="B22" s="21">
        <v>445414</v>
      </c>
      <c r="C22" s="123">
        <v>430356</v>
      </c>
      <c r="D22" s="123">
        <v>398061</v>
      </c>
      <c r="E22" s="123">
        <v>336470</v>
      </c>
      <c r="F22" s="123">
        <v>343436</v>
      </c>
      <c r="G22" s="123">
        <v>331147</v>
      </c>
      <c r="H22" s="125">
        <f>242084+72728</f>
        <v>314812</v>
      </c>
      <c r="I22" s="125">
        <f>68467+205349</f>
        <v>273816</v>
      </c>
      <c r="J22" s="57">
        <f>67697+193879</f>
        <v>261576</v>
      </c>
      <c r="K22" s="57">
        <f>71291+182994</f>
        <v>254285</v>
      </c>
    </row>
    <row r="23" spans="1:11" ht="12.75" customHeight="1" x14ac:dyDescent="0.25">
      <c r="A23" s="11" t="s">
        <v>191</v>
      </c>
      <c r="B23" s="21">
        <v>19306</v>
      </c>
      <c r="C23" s="123">
        <v>17119</v>
      </c>
      <c r="D23" s="123">
        <v>17257</v>
      </c>
      <c r="E23" s="123">
        <v>13962</v>
      </c>
      <c r="F23" s="123">
        <v>12615</v>
      </c>
      <c r="G23" s="123">
        <v>11531</v>
      </c>
      <c r="H23" s="125">
        <f>1923+11424</f>
        <v>13347</v>
      </c>
      <c r="I23" s="125">
        <f>1448+10174</f>
        <v>11622</v>
      </c>
      <c r="J23" s="57">
        <f>1457+9330</f>
        <v>10787</v>
      </c>
      <c r="K23" s="57">
        <f>1285+7883</f>
        <v>9168</v>
      </c>
    </row>
    <row r="24" spans="1:11" ht="12.75" customHeight="1" x14ac:dyDescent="0.25">
      <c r="A24" s="11" t="s">
        <v>192</v>
      </c>
      <c r="B24" s="21">
        <v>15334</v>
      </c>
      <c r="C24" s="123">
        <v>14580</v>
      </c>
      <c r="D24" s="123">
        <v>14255</v>
      </c>
      <c r="E24" s="123">
        <v>12950</v>
      </c>
      <c r="F24" s="123">
        <v>11390</v>
      </c>
      <c r="G24" s="123">
        <v>10099</v>
      </c>
      <c r="H24" s="125">
        <f>6779+2692</f>
        <v>9471</v>
      </c>
      <c r="I24" s="125">
        <f>2728+6842</f>
        <v>9570</v>
      </c>
      <c r="J24" s="57">
        <f>2952+6773</f>
        <v>9725</v>
      </c>
      <c r="K24" s="57">
        <f>3367+7345</f>
        <v>10712</v>
      </c>
    </row>
    <row r="25" spans="1:11" ht="12.75" customHeight="1" x14ac:dyDescent="0.25">
      <c r="A25" s="11" t="s">
        <v>193</v>
      </c>
      <c r="B25" s="21">
        <v>83556</v>
      </c>
      <c r="C25" s="123">
        <v>77360</v>
      </c>
      <c r="D25" s="123">
        <v>69129</v>
      </c>
      <c r="E25" s="123">
        <v>59660</v>
      </c>
      <c r="F25" s="123">
        <v>53641</v>
      </c>
      <c r="G25" s="123">
        <v>44627</v>
      </c>
      <c r="H25" s="125">
        <f>12106+28660</f>
        <v>40766</v>
      </c>
      <c r="I25" s="125">
        <f>12028+28791</f>
        <v>40819</v>
      </c>
      <c r="J25" s="57">
        <f>11047+26724</f>
        <v>37771</v>
      </c>
      <c r="K25" s="57">
        <f>12117+28125</f>
        <v>40242</v>
      </c>
    </row>
    <row r="26" spans="1:11" ht="12.75" customHeight="1" x14ac:dyDescent="0.25">
      <c r="A26" s="11" t="s">
        <v>194</v>
      </c>
      <c r="B26" s="21">
        <v>90802</v>
      </c>
      <c r="C26" s="123">
        <v>89475</v>
      </c>
      <c r="D26" s="123">
        <v>86207</v>
      </c>
      <c r="E26" s="123">
        <v>83313</v>
      </c>
      <c r="F26" s="123">
        <v>79112</v>
      </c>
      <c r="G26" s="123">
        <v>76336</v>
      </c>
      <c r="H26" s="125">
        <f>19554+56419</f>
        <v>75973</v>
      </c>
      <c r="I26" s="125">
        <f>18590+53031</f>
        <v>71621</v>
      </c>
      <c r="J26" s="57">
        <f>18703+53388</f>
        <v>72091</v>
      </c>
      <c r="K26" s="57">
        <f>19171+54754</f>
        <v>73925</v>
      </c>
    </row>
    <row r="27" spans="1:11" ht="14.25" customHeight="1" x14ac:dyDescent="0.25">
      <c r="A27" s="11" t="s">
        <v>195</v>
      </c>
      <c r="B27" s="126" t="s">
        <v>202</v>
      </c>
      <c r="C27" s="123">
        <v>7</v>
      </c>
      <c r="D27" s="123">
        <v>13</v>
      </c>
      <c r="E27" s="123">
        <v>7</v>
      </c>
      <c r="F27" s="123">
        <v>19</v>
      </c>
      <c r="G27" s="123">
        <v>13</v>
      </c>
      <c r="H27" s="125">
        <v>13</v>
      </c>
      <c r="I27" s="125">
        <v>18</v>
      </c>
      <c r="J27" s="57">
        <v>5</v>
      </c>
      <c r="K27" s="57">
        <v>5</v>
      </c>
    </row>
    <row r="28" spans="1:11" ht="12.75" customHeight="1" x14ac:dyDescent="0.25">
      <c r="A28" s="11" t="s">
        <v>196</v>
      </c>
      <c r="B28" s="11">
        <v>326</v>
      </c>
      <c r="C28" s="123">
        <v>220</v>
      </c>
      <c r="D28" s="123">
        <v>206</v>
      </c>
      <c r="E28" s="123">
        <v>221</v>
      </c>
      <c r="F28" s="123">
        <v>225</v>
      </c>
      <c r="G28" s="123">
        <v>255</v>
      </c>
      <c r="H28" s="125">
        <v>160</v>
      </c>
      <c r="I28" s="125">
        <f>5+176</f>
        <v>181</v>
      </c>
      <c r="J28" s="57">
        <f>10+204</f>
        <v>214</v>
      </c>
      <c r="K28" s="57">
        <f>3+253</f>
        <v>256</v>
      </c>
    </row>
    <row r="29" spans="1:11" ht="14.25" customHeight="1" x14ac:dyDescent="0.25">
      <c r="A29" s="107" t="s">
        <v>197</v>
      </c>
      <c r="B29" s="11">
        <v>203</v>
      </c>
      <c r="C29" s="123">
        <v>183</v>
      </c>
      <c r="D29" s="123">
        <v>180</v>
      </c>
      <c r="E29" s="123">
        <v>195</v>
      </c>
      <c r="F29" s="123">
        <v>155</v>
      </c>
      <c r="G29" s="123">
        <v>139</v>
      </c>
      <c r="H29" s="125">
        <v>195</v>
      </c>
      <c r="I29" s="125">
        <v>198</v>
      </c>
      <c r="J29" s="57">
        <v>165</v>
      </c>
      <c r="K29" s="57">
        <v>111</v>
      </c>
    </row>
    <row r="30" spans="1:11" ht="14.25" customHeight="1" x14ac:dyDescent="0.25">
      <c r="A30" s="11" t="s">
        <v>198</v>
      </c>
      <c r="B30" s="11">
        <v>33</v>
      </c>
      <c r="C30" s="123">
        <v>68</v>
      </c>
      <c r="D30" s="123">
        <v>30</v>
      </c>
      <c r="E30" s="123">
        <v>54</v>
      </c>
      <c r="F30" s="123">
        <v>90</v>
      </c>
      <c r="G30" s="123">
        <v>91</v>
      </c>
      <c r="H30" s="125">
        <v>139</v>
      </c>
      <c r="I30" s="125">
        <v>155</v>
      </c>
      <c r="J30" s="57">
        <v>168</v>
      </c>
      <c r="K30" s="57">
        <v>149</v>
      </c>
    </row>
    <row r="31" spans="1:11" ht="14.25" customHeight="1" x14ac:dyDescent="0.25">
      <c r="A31" s="11" t="s">
        <v>199</v>
      </c>
      <c r="B31" s="11">
        <v>1</v>
      </c>
      <c r="C31" s="123">
        <v>2</v>
      </c>
      <c r="D31" s="123">
        <v>3</v>
      </c>
      <c r="E31" s="123">
        <v>1</v>
      </c>
      <c r="F31" s="123">
        <v>6</v>
      </c>
      <c r="G31" s="123">
        <v>0</v>
      </c>
      <c r="H31" s="125">
        <v>2</v>
      </c>
      <c r="I31" s="125">
        <v>7</v>
      </c>
      <c r="J31" s="57">
        <v>9</v>
      </c>
      <c r="K31" s="57">
        <v>2</v>
      </c>
    </row>
    <row r="32" spans="1:11" ht="12.75" customHeight="1" x14ac:dyDescent="0.25">
      <c r="A32" s="11" t="s">
        <v>200</v>
      </c>
      <c r="B32" s="11">
        <v>0</v>
      </c>
      <c r="C32" s="123">
        <v>2</v>
      </c>
      <c r="D32" s="123">
        <v>2</v>
      </c>
      <c r="E32" s="123">
        <v>2</v>
      </c>
      <c r="F32" s="123">
        <v>0</v>
      </c>
      <c r="G32" s="123">
        <v>1</v>
      </c>
      <c r="H32" s="125">
        <v>1</v>
      </c>
      <c r="I32" s="125">
        <v>0</v>
      </c>
      <c r="J32" s="57">
        <v>2</v>
      </c>
      <c r="K32" s="57">
        <v>0</v>
      </c>
    </row>
    <row r="33" spans="1:11" ht="14.25" customHeight="1" x14ac:dyDescent="0.25">
      <c r="A33" s="11" t="s">
        <v>201</v>
      </c>
      <c r="B33" s="127" t="s">
        <v>202</v>
      </c>
      <c r="C33" s="123">
        <v>0</v>
      </c>
      <c r="D33" s="123">
        <v>0</v>
      </c>
      <c r="E33" s="123">
        <v>0</v>
      </c>
      <c r="F33" s="123">
        <v>1</v>
      </c>
      <c r="G33" s="123">
        <v>14</v>
      </c>
      <c r="H33" s="125">
        <v>9</v>
      </c>
      <c r="I33" s="125">
        <v>10</v>
      </c>
      <c r="J33" s="57">
        <v>13</v>
      </c>
      <c r="K33" s="57">
        <v>20</v>
      </c>
    </row>
    <row r="34" spans="1:11" ht="12.75" customHeight="1" x14ac:dyDescent="0.25">
      <c r="A34" s="11" t="s">
        <v>205</v>
      </c>
      <c r="B34" s="21">
        <f t="shared" ref="B34:E34" si="1">SUM(B22:B33)</f>
        <v>654975</v>
      </c>
      <c r="C34" s="21">
        <f t="shared" si="1"/>
        <v>629372</v>
      </c>
      <c r="D34" s="21">
        <f t="shared" si="1"/>
        <v>585343</v>
      </c>
      <c r="E34" s="21">
        <f t="shared" si="1"/>
        <v>506835</v>
      </c>
      <c r="F34" s="21">
        <f>SUM(F22:F33)</f>
        <v>500690</v>
      </c>
      <c r="G34" s="21">
        <f>SUM(G22:G33)</f>
        <v>474253</v>
      </c>
      <c r="H34" s="125">
        <f>SUM(H22:H33)</f>
        <v>454888</v>
      </c>
      <c r="I34" s="125">
        <f>SUM(I22:I33)</f>
        <v>408017</v>
      </c>
      <c r="J34" s="57">
        <f t="shared" ref="J34:K34" si="2">SUM(J22:J33)</f>
        <v>392526</v>
      </c>
      <c r="K34" s="57">
        <f t="shared" si="2"/>
        <v>388875</v>
      </c>
    </row>
    <row r="35" spans="1:11" ht="12.75" customHeight="1" x14ac:dyDescent="0.25">
      <c r="A35" s="11"/>
      <c r="B35" s="11"/>
      <c r="C35" s="11"/>
      <c r="D35" s="21"/>
      <c r="E35" s="11"/>
      <c r="F35" s="11"/>
      <c r="G35" s="11"/>
      <c r="H35" s="125"/>
      <c r="I35" s="125"/>
      <c r="J35" s="57"/>
      <c r="K35" s="57"/>
    </row>
    <row r="36" spans="1:11" ht="12.75" customHeight="1" x14ac:dyDescent="0.25">
      <c r="A36" s="121" t="s">
        <v>56</v>
      </c>
      <c r="B36" s="21">
        <f t="shared" ref="B36:D36" si="3">B19+B34</f>
        <v>1563499</v>
      </c>
      <c r="C36" s="21">
        <f t="shared" si="3"/>
        <v>1481797</v>
      </c>
      <c r="D36" s="21">
        <f t="shared" si="3"/>
        <v>1436793</v>
      </c>
      <c r="E36" s="21">
        <f>E19+E34</f>
        <v>1303128</v>
      </c>
      <c r="F36" s="21">
        <f t="shared" ref="F36:H36" si="4">F19+F34</f>
        <v>1292218</v>
      </c>
      <c r="G36" s="21">
        <f t="shared" si="4"/>
        <v>1226005</v>
      </c>
      <c r="H36" s="125">
        <f t="shared" si="4"/>
        <v>1200378</v>
      </c>
      <c r="I36" s="125">
        <f>I19+I34</f>
        <v>1077556</v>
      </c>
      <c r="J36" s="57">
        <f>J19+J34</f>
        <v>1061520</v>
      </c>
      <c r="K36" s="57">
        <f>K19+K34</f>
        <v>1103381</v>
      </c>
    </row>
    <row r="37" spans="1:11" ht="12.75" customHeight="1" x14ac:dyDescent="0.25">
      <c r="A37" s="1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14.25" customHeight="1" x14ac:dyDescent="0.25">
      <c r="A38" s="114" t="s">
        <v>206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2.75" customHeight="1" x14ac:dyDescent="0.25">
      <c r="A39" s="114" t="s">
        <v>207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ht="14.25" customHeight="1" x14ac:dyDescent="0.25">
      <c r="A40" s="76" t="s">
        <v>208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ht="14.25" customHeight="1" x14ac:dyDescent="0.25">
      <c r="A41" s="76" t="s">
        <v>209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ht="12.75" customHeight="1" x14ac:dyDescent="0.25">
      <c r="A42" s="77"/>
      <c r="B42" s="77"/>
      <c r="C42" s="77"/>
      <c r="D42" s="77"/>
      <c r="E42" s="77"/>
      <c r="F42" s="77"/>
      <c r="G42" s="77"/>
      <c r="H42" s="77"/>
      <c r="I42" s="11"/>
      <c r="J42" s="11"/>
      <c r="K42" s="11"/>
    </row>
    <row r="43" spans="1:11" ht="13.2" customHeight="1" x14ac:dyDescent="0.25">
      <c r="A43" s="11" t="s">
        <v>210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6">
    <mergeCell ref="A1:K1"/>
    <mergeCell ref="A2:K2"/>
    <mergeCell ref="A38:K38"/>
    <mergeCell ref="A39:K39"/>
    <mergeCell ref="A40:K40"/>
    <mergeCell ref="A41:K41"/>
  </mergeCells>
  <printOptions horizontalCentered="1"/>
  <pageMargins left="0.5" right="0.5" top="0.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Criminal Justice</vt:lpstr>
      <vt:lpstr>JT01</vt:lpstr>
      <vt:lpstr>JT02</vt:lpstr>
      <vt:lpstr>JT03</vt:lpstr>
      <vt:lpstr>JT04</vt:lpstr>
      <vt:lpstr>JT05</vt:lpstr>
      <vt:lpstr>JT06</vt:lpstr>
      <vt:lpstr>JT07</vt:lpstr>
      <vt:lpstr>JT08</vt:lpstr>
      <vt:lpstr>JT09</vt:lpstr>
      <vt:lpstr>JT10</vt:lpstr>
      <vt:lpstr>'Criminal Justice'!Print_Area</vt:lpstr>
      <vt:lpstr>'JT01'!Print_Area</vt:lpstr>
      <vt:lpstr>'JT02'!Print_Area</vt:lpstr>
      <vt:lpstr>'JT03'!Print_Area</vt:lpstr>
      <vt:lpstr>'JT04'!Print_Area</vt:lpstr>
      <vt:lpstr>'JT05'!Print_Area</vt:lpstr>
      <vt:lpstr>'JT08'!Print_Area</vt:lpstr>
      <vt:lpstr>'JT09'!Print_Area</vt:lpstr>
      <vt:lpstr>'JT10'!Print_Area</vt:lpstr>
      <vt:lpstr>'JT08'!Print_Titles</vt:lpstr>
      <vt:lpstr>'JT09'!Print_Titles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Criminal Justice</dc:title>
  <dc:subject>Washington State Data Book</dc:subject>
  <dc:creator>OFM - Forecasting &amp; Research</dc:creator>
  <cp:lastModifiedBy>Kimpel, Thomas (OFM)</cp:lastModifiedBy>
  <dcterms:created xsi:type="dcterms:W3CDTF">2020-05-04T22:34:03Z</dcterms:created>
  <dcterms:modified xsi:type="dcterms:W3CDTF">2020-05-04T22:37:16Z</dcterms:modified>
</cp:coreProperties>
</file>